
<file path=[Content_Types].xml><?xml version="1.0" encoding="utf-8"?>
<Types xmlns="http://schemas.openxmlformats.org/package/2006/content-type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style1.xml" ContentType="application/vnd.ms-office.chartstyle+xml"/>
  <Override PartName="/xl/charts/colors1.xml" ContentType="application/vnd.ms-office.chartcolorstyle+xml"/>
  <Override PartName="/xl/charts/chart9.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style3.xml" ContentType="application/vnd.ms-office.chartstyle+xml"/>
  <Override PartName="/xl/charts/colors3.xml" ContentType="application/vnd.ms-office.chartcolorstyle+xml"/>
  <Override PartName="/xl/charts/chart2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114"/>
  <workbookPr autoCompressPictures="0"/>
  <mc:AlternateContent xmlns:mc="http://schemas.openxmlformats.org/markup-compatibility/2006">
    <mc:Choice Requires="x15">
      <x15ac:absPath xmlns:x15ac="http://schemas.microsoft.com/office/spreadsheetml/2010/11/ac" url="/Users/Ado/Desktop/rebimtools/"/>
    </mc:Choice>
  </mc:AlternateContent>
  <xr:revisionPtr revIDLastSave="0" documentId="13_ncr:1_{1B9E250A-4DCF-5B4E-92CD-01D127C8D1AD}" xr6:coauthVersionLast="47" xr6:coauthVersionMax="47" xr10:uidLastSave="{00000000-0000-0000-0000-000000000000}"/>
  <bookViews>
    <workbookView xWindow="3340" yWindow="500" windowWidth="46780" windowHeight="28300" activeTab="3" xr2:uid="{00000000-000D-0000-FFFF-FFFF00000000}"/>
  </bookViews>
  <sheets>
    <sheet name="Introduction" sheetId="8" r:id="rId1"/>
    <sheet name="Calculator Example " sheetId="4" r:id="rId2"/>
    <sheet name="Calculator " sheetId="9" r:id="rId3"/>
    <sheet name="LED Alternatives" sheetId="5" r:id="rId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J10" i="5" l="1"/>
  <c r="C53" i="9" l="1"/>
  <c r="C54" i="9" s="1"/>
  <c r="B53" i="9"/>
  <c r="C52" i="9"/>
  <c r="B52" i="9"/>
  <c r="B48" i="9"/>
  <c r="B49" i="9" s="1"/>
  <c r="B42" i="9"/>
  <c r="C24" i="9"/>
  <c r="C26" i="9" s="1"/>
  <c r="B24" i="9"/>
  <c r="B26" i="9" s="1"/>
  <c r="B43" i="4"/>
  <c r="B49" i="4"/>
  <c r="B50" i="4" s="1"/>
  <c r="C54" i="4"/>
  <c r="B53" i="4"/>
  <c r="C53" i="4"/>
  <c r="L21" i="5"/>
  <c r="L10" i="5"/>
  <c r="B2" i="5"/>
  <c r="B3" i="5"/>
  <c r="B4" i="5"/>
  <c r="B5" i="5"/>
  <c r="B6" i="5"/>
  <c r="B1" i="5"/>
  <c r="C25" i="4"/>
  <c r="B25" i="4"/>
  <c r="B27" i="4" s="1"/>
  <c r="B54" i="4"/>
  <c r="B55" i="4" s="1"/>
  <c r="L19" i="5"/>
  <c r="B54" i="9" l="1"/>
  <c r="B27" i="9"/>
  <c r="B28" i="9" s="1"/>
  <c r="B34" i="9"/>
  <c r="B33" i="9"/>
  <c r="C34" i="9"/>
  <c r="C33" i="9"/>
  <c r="C27" i="9"/>
  <c r="C28" i="9" s="1"/>
  <c r="C55" i="4"/>
  <c r="C27" i="4"/>
  <c r="B34" i="4"/>
  <c r="B28" i="4"/>
  <c r="B29" i="4" s="1"/>
  <c r="J21" i="5"/>
  <c r="J11" i="5"/>
  <c r="F15" i="5"/>
  <c r="J13" i="5"/>
  <c r="F10" i="5"/>
  <c r="F14" i="5"/>
  <c r="F19" i="5"/>
  <c r="J20" i="5"/>
  <c r="J16" i="5"/>
  <c r="J12" i="5"/>
  <c r="F21" i="5"/>
  <c r="J17" i="5"/>
  <c r="F11" i="5"/>
  <c r="F13" i="5"/>
  <c r="F18" i="5"/>
  <c r="J19" i="5"/>
  <c r="J15" i="5"/>
  <c r="F16" i="5"/>
  <c r="F12" i="5"/>
  <c r="F17" i="5"/>
  <c r="J18" i="5"/>
  <c r="J14" i="5"/>
  <c r="C35" i="9" l="1"/>
  <c r="C36" i="9" s="1"/>
  <c r="C55" i="9" s="1"/>
  <c r="C56" i="9" s="1"/>
  <c r="B29" i="9"/>
  <c r="B35" i="9"/>
  <c r="B36" i="9" s="1"/>
  <c r="C35" i="4"/>
  <c r="C34" i="4"/>
  <c r="C28" i="4"/>
  <c r="C29" i="4" s="1"/>
  <c r="B37" i="9" l="1"/>
  <c r="B43" i="9" s="1"/>
  <c r="B55" i="9"/>
  <c r="B56" i="9" s="1"/>
  <c r="B57" i="9" s="1"/>
  <c r="C36" i="4"/>
  <c r="C37" i="4" s="1"/>
  <c r="B30" i="4"/>
  <c r="B35" i="4"/>
  <c r="D20" i="5"/>
  <c r="L11" i="5"/>
  <c r="L13" i="5"/>
  <c r="L14" i="5"/>
  <c r="L15" i="5"/>
  <c r="L16" i="5"/>
  <c r="L17" i="5"/>
  <c r="L18" i="5"/>
  <c r="C56" i="4" l="1"/>
  <c r="C57" i="4" s="1"/>
  <c r="L20" i="5"/>
  <c r="F20" i="5"/>
  <c r="B36" i="4"/>
  <c r="B37" i="4" s="1"/>
  <c r="L22" i="5"/>
  <c r="B56" i="4" l="1"/>
  <c r="B38" i="4"/>
  <c r="B44" i="4" s="1"/>
  <c r="B57" i="4" l="1"/>
  <c r="B58" i="4" l="1"/>
</calcChain>
</file>

<file path=xl/sharedStrings.xml><?xml version="1.0" encoding="utf-8"?>
<sst xmlns="http://schemas.openxmlformats.org/spreadsheetml/2006/main" count="149" uniqueCount="85">
  <si>
    <t>Installation Cost(€)</t>
  </si>
  <si>
    <t>Number of fittings</t>
  </si>
  <si>
    <t>Number of tubes per fitting</t>
  </si>
  <si>
    <t>Daytime hours of use</t>
  </si>
  <si>
    <t>LED Replacement</t>
  </si>
  <si>
    <t>Number of days a week</t>
  </si>
  <si>
    <t>Number of weeks a year</t>
  </si>
  <si>
    <t>Wattage</t>
  </si>
  <si>
    <t>Light Fitting</t>
  </si>
  <si>
    <t>Annual Running Cost</t>
  </si>
  <si>
    <t>New light fitting Proposed</t>
  </si>
  <si>
    <t>Total Wattage</t>
  </si>
  <si>
    <t>Total Wattages Used</t>
  </si>
  <si>
    <t>2x26W CFL</t>
  </si>
  <si>
    <t>26W</t>
  </si>
  <si>
    <t>LED 20W Downlight</t>
  </si>
  <si>
    <t xml:space="preserve">28W 2D </t>
  </si>
  <si>
    <t>28W</t>
  </si>
  <si>
    <t>LED Ceiling mounted</t>
  </si>
  <si>
    <t>2ft fluorescent 18W</t>
  </si>
  <si>
    <t>4 ft fluorescent 36W</t>
  </si>
  <si>
    <t>36W</t>
  </si>
  <si>
    <t>LED 4 ft LED Tube 15W</t>
  </si>
  <si>
    <t>5 ft fluorescent 58W</t>
  </si>
  <si>
    <t>LED 5 ft LED Tube 23W</t>
  </si>
  <si>
    <t xml:space="preserve">400W Highbay </t>
  </si>
  <si>
    <t>400W</t>
  </si>
  <si>
    <t>LED 150W Highbay</t>
  </si>
  <si>
    <t>400W Floodlights</t>
  </si>
  <si>
    <t>LED 150W floodlights</t>
  </si>
  <si>
    <t>70W Sonto 10W LED</t>
  </si>
  <si>
    <t>70W</t>
  </si>
  <si>
    <t>LED 2 ft LED 12W Lamp</t>
  </si>
  <si>
    <t xml:space="preserve">70W </t>
  </si>
  <si>
    <t>LED CREE XSP1</t>
  </si>
  <si>
    <t xml:space="preserve">Quad 4 ft 36W </t>
  </si>
  <si>
    <t>LED 1200x600mm Panel 70W</t>
  </si>
  <si>
    <t xml:space="preserve">Quad 2 ft 18W </t>
  </si>
  <si>
    <t>18W</t>
  </si>
  <si>
    <t>LED 600x600mm Panel 32W</t>
  </si>
  <si>
    <t>Daytime electricity cost  (€ /kWh)</t>
  </si>
  <si>
    <t>Annual operation cost (€/Year)</t>
  </si>
  <si>
    <t>Operational cost (€)</t>
  </si>
  <si>
    <t>Daily operation cost (€/Day)</t>
  </si>
  <si>
    <t>Night operation cost (€/Night)</t>
  </si>
  <si>
    <t>Full day operation cost (€/24 hours)</t>
  </si>
  <si>
    <t xml:space="preserve">Existing Light Fitting </t>
  </si>
  <si>
    <t>Total Wattage Used</t>
  </si>
  <si>
    <t>Purchase Cost per Fitting</t>
  </si>
  <si>
    <t>New Light Fitting Proposed</t>
  </si>
  <si>
    <t>% of Wattage Difference</t>
  </si>
  <si>
    <t>Existing Fitting type</t>
  </si>
  <si>
    <t>Existing Lighting</t>
  </si>
  <si>
    <t>Payback period (Years)</t>
  </si>
  <si>
    <t>Payback Period (Years)</t>
  </si>
  <si>
    <t>Ballast consumption (W)</t>
  </si>
  <si>
    <t>System purchasing cost (€)</t>
  </si>
  <si>
    <t>Unit purchasing cost per unit (€)</t>
  </si>
  <si>
    <t>System operation lifespan (h)</t>
  </si>
  <si>
    <t>System operation lifespan (Years)</t>
  </si>
  <si>
    <t>Number of hours system operated annually (h/year)</t>
  </si>
  <si>
    <t>Please insert the required data  (cells highlighted in green)</t>
  </si>
  <si>
    <t>Night-time electricity cost  (€ /kWh)</t>
  </si>
  <si>
    <t>Night-time hours of use</t>
  </si>
  <si>
    <t>Please choose from the drop down manure. You can check the list of alternative LED fitting and the estimated operation cost listed in the "LED Alternatives" sheet</t>
  </si>
  <si>
    <t xml:space="preserve">Power consumption </t>
  </si>
  <si>
    <t>Fitting watts (W)</t>
  </si>
  <si>
    <t>Total power consumption for all fittings (kW)</t>
  </si>
  <si>
    <t>Total electricity consumption for all fittings on one day (kWh)</t>
  </si>
  <si>
    <t>Annual electricity use (kWh)</t>
  </si>
  <si>
    <t>Annual electricity saving (kWh)</t>
  </si>
  <si>
    <t>Estimated lifetime (h)</t>
  </si>
  <si>
    <t xml:space="preserve">Number of replacement </t>
  </si>
  <si>
    <t>Annual savings on running costs</t>
  </si>
  <si>
    <t>System lifespan</t>
  </si>
  <si>
    <t>Electricity Cost during system lifetime (€)</t>
  </si>
  <si>
    <r>
      <t>Cost savings during system lifetime (</t>
    </r>
    <r>
      <rPr>
        <sz val="14"/>
        <color theme="1"/>
        <rFont val="Calibri"/>
        <family val="2"/>
        <scheme val="minor"/>
      </rPr>
      <t xml:space="preserve">€) </t>
    </r>
    <r>
      <rPr>
        <b/>
        <sz val="14"/>
        <color theme="1"/>
        <rFont val="Calibri"/>
        <family val="2"/>
        <scheme val="minor"/>
      </rPr>
      <t xml:space="preserve"> </t>
    </r>
  </si>
  <si>
    <t>Total cost (instal and lifetime operation) (€)</t>
  </si>
  <si>
    <t>Other (Please insert the required data)</t>
  </si>
  <si>
    <t xml:space="preserve">Please choose from the drop down menu. If the existing fitting is not included in the list please go to the "LED Alternatives" sheet and insert the required information in the cells highlighted in green at the bottom of the table (other). </t>
  </si>
  <si>
    <t>Please choose from the drop down menu. You can check the list of alternative LED fittings and the estimated operation costs listed in the "LED Alternatives" sheet</t>
  </si>
  <si>
    <t>Example Calculator</t>
  </si>
  <si>
    <t xml:space="preserve"> Calculator</t>
  </si>
  <si>
    <t>LED Alternatives</t>
  </si>
  <si>
    <r>
      <rPr>
        <b/>
        <sz val="24"/>
        <color rgb="FF0F8542"/>
        <rFont val="Helvetica"/>
        <family val="2"/>
      </rPr>
      <t xml:space="preserve">
LED Lighting Calculator
</t>
    </r>
    <r>
      <rPr>
        <sz val="20"/>
        <color theme="1"/>
        <rFont val="Helvetica"/>
        <family val="2"/>
      </rPr>
      <t xml:space="preserve">This lighting calculator tool allows businesses to estimate the energy and operation cost savings that could be achieved
when replacing existing light fittings with an LED fittings. 
</t>
    </r>
    <r>
      <rPr>
        <b/>
        <sz val="20"/>
        <color rgb="FF0F8542"/>
        <rFont val="Helvetica"/>
        <family val="2"/>
      </rPr>
      <t>"Calculator Example"</t>
    </r>
    <r>
      <rPr>
        <sz val="20"/>
        <color rgb="FF0F8542"/>
        <rFont val="Helvetica"/>
        <family val="2"/>
      </rPr>
      <t xml:space="preserve"> </t>
    </r>
    <r>
      <rPr>
        <sz val="20"/>
        <color theme="1"/>
        <rFont val="Helvetica"/>
        <family val="2"/>
      </rPr>
      <t xml:space="preserve">Tab illustrates a business replacing its existing lighting system of twin 26W CFLs with 15W LED tubes.
</t>
    </r>
    <r>
      <rPr>
        <b/>
        <sz val="20"/>
        <color rgb="FF0F8542"/>
        <rFont val="Helvetica"/>
        <family val="2"/>
      </rPr>
      <t>"Calculator"</t>
    </r>
    <r>
      <rPr>
        <sz val="20"/>
        <color rgb="FF0F8542"/>
        <rFont val="Helvetica"/>
        <family val="2"/>
      </rPr>
      <t xml:space="preserve"> </t>
    </r>
    <r>
      <rPr>
        <sz val="20"/>
        <color theme="1"/>
        <rFont val="Helvetica"/>
        <family val="2"/>
      </rPr>
      <t xml:space="preserve">Tab is the lighting calculator tool for you to use. 
Fill in the data required highlighted by the "GREEN" cells. 
Please take note of the associated notes.
</t>
    </r>
    <r>
      <rPr>
        <b/>
        <sz val="20"/>
        <color rgb="FF0F8542"/>
        <rFont val="Helvetica"/>
        <family val="2"/>
      </rPr>
      <t>NOTE:</t>
    </r>
    <r>
      <rPr>
        <sz val="20"/>
        <color rgb="FFFF0000"/>
        <rFont val="Helvetica"/>
        <family val="2"/>
      </rPr>
      <t xml:space="preserve"> </t>
    </r>
    <r>
      <rPr>
        <sz val="20"/>
        <color theme="1"/>
        <rFont val="Helvetica"/>
        <family val="2"/>
      </rPr>
      <t xml:space="preserve">This calculator will provide you with an </t>
    </r>
    <r>
      <rPr>
        <u/>
        <sz val="20"/>
        <color theme="1"/>
        <rFont val="Helvetica"/>
        <family val="2"/>
      </rPr>
      <t>estimate</t>
    </r>
    <r>
      <rPr>
        <sz val="20"/>
        <color theme="1"/>
        <rFont val="Helvetica"/>
        <family val="2"/>
      </rPr>
      <t xml:space="preserve"> of 
potential savings based on the alternative bulbs listed here. 
For any retrofit we recommend that you get a minimum of 
three quotes from reputable LED suppliers.
</t>
    </r>
    <r>
      <rPr>
        <b/>
        <sz val="20"/>
        <color rgb="FF0F8542"/>
        <rFont val="Helvetica"/>
        <family val="2"/>
      </rPr>
      <t>If you have any questions, please get in touch</t>
    </r>
    <r>
      <rPr>
        <sz val="20"/>
        <color theme="1"/>
        <rFont val="Helvetica"/>
        <family val="2"/>
      </rPr>
      <t xml:space="preserve">
Safaa Al Tameemi - safaa.al-tameemi@ctc-cork.ie
or 
Dr Colum Gibson oncolum.gibson@ctc-cork.ie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</si>
</sst>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00_-;\-* #,##0.00_-;_-* &quot;-&quot;??_-;_-@_-"/>
    <numFmt numFmtId="165" formatCode="_-[$€-2]\ * #,##0.00_-;\-[$€-2]\ * #,##0.00_-;_-[$€-2]\ * &quot;-&quot;??_-;_-@_-"/>
    <numFmt numFmtId="166" formatCode="&quot;€&quot;#,##0"/>
    <numFmt numFmtId="167" formatCode="_-* #,##0_-;\-* #,##0_-;_-* &quot;-&quot;??_-;_-@_-"/>
    <numFmt numFmtId="168" formatCode="_(* #,##0_);_(* \(#,##0\);_(* &quot;-&quot;??_);_(@_)"/>
    <numFmt numFmtId="169" formatCode="&quot;€&quot;#,##0.00"/>
  </numFmts>
  <fonts count="39" x14ac:knownFonts="1">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u/>
      <sz val="11"/>
      <color theme="10"/>
      <name val="Calibri"/>
      <family val="2"/>
      <scheme val="minor"/>
    </font>
    <font>
      <u/>
      <sz val="11"/>
      <color theme="11"/>
      <name val="Calibri"/>
      <family val="2"/>
      <scheme val="minor"/>
    </font>
    <font>
      <sz val="8"/>
      <name val="Calibri"/>
      <family val="2"/>
      <scheme val="minor"/>
    </font>
    <font>
      <u/>
      <sz val="12"/>
      <color theme="10"/>
      <name val="Calibri"/>
      <family val="2"/>
      <scheme val="minor"/>
    </font>
    <font>
      <sz val="12"/>
      <color rgb="FFFF0000"/>
      <name val="Calibri"/>
      <family val="2"/>
      <scheme val="minor"/>
    </font>
    <font>
      <sz val="11"/>
      <color rgb="FFFF0000"/>
      <name val="Calibri"/>
      <family val="2"/>
      <scheme val="minor"/>
    </font>
    <font>
      <b/>
      <sz val="14"/>
      <color theme="0"/>
      <name val="Calibri"/>
      <family val="2"/>
      <scheme val="minor"/>
    </font>
    <font>
      <b/>
      <sz val="14"/>
      <color theme="1"/>
      <name val="Calibri"/>
      <family val="2"/>
      <scheme val="minor"/>
    </font>
    <font>
      <sz val="14"/>
      <color theme="1"/>
      <name val="Calibri"/>
      <family val="2"/>
      <scheme val="minor"/>
    </font>
    <font>
      <sz val="24"/>
      <color theme="1"/>
      <name val="Calibri"/>
      <family val="2"/>
      <scheme val="minor"/>
    </font>
    <font>
      <sz val="20"/>
      <color theme="1"/>
      <name val="Helvetica"/>
      <family val="2"/>
    </font>
    <font>
      <u/>
      <sz val="20"/>
      <color theme="1"/>
      <name val="Helvetica"/>
      <family val="2"/>
    </font>
    <font>
      <sz val="20"/>
      <color rgb="FFFF0000"/>
      <name val="Helvetica"/>
      <family val="2"/>
    </font>
    <font>
      <sz val="20"/>
      <color rgb="FF0F8542"/>
      <name val="Helvetica"/>
      <family val="2"/>
    </font>
    <font>
      <b/>
      <sz val="24"/>
      <color rgb="FF0F8542"/>
      <name val="Helvetica"/>
      <family val="2"/>
    </font>
    <font>
      <b/>
      <sz val="20"/>
      <color rgb="FF0F8542"/>
      <name val="Helvetica"/>
      <family val="2"/>
    </font>
    <font>
      <sz val="11"/>
      <color theme="0"/>
      <name val="Calibri"/>
      <family val="2"/>
      <scheme val="minor"/>
    </font>
    <font>
      <b/>
      <sz val="16"/>
      <color theme="0"/>
      <name val="Calibri (Body)"/>
    </font>
    <font>
      <b/>
      <sz val="20"/>
      <color theme="0"/>
      <name val="Calibri (Body)"/>
    </font>
    <font>
      <b/>
      <sz val="11"/>
      <color theme="0"/>
      <name val="Calibri (Body)"/>
    </font>
    <font>
      <b/>
      <sz val="16"/>
      <color theme="0"/>
      <name val="Calibri"/>
      <family val="2"/>
      <scheme val="minor"/>
    </font>
    <font>
      <b/>
      <sz val="16"/>
      <color theme="1"/>
      <name val="Calibri"/>
      <family val="2"/>
      <scheme val="minor"/>
    </font>
    <font>
      <sz val="16"/>
      <color theme="1"/>
      <name val="Calibri"/>
      <family val="2"/>
      <scheme val="minor"/>
    </font>
    <font>
      <sz val="16"/>
      <color rgb="FFFF0000"/>
      <name val="Calibri"/>
      <family val="2"/>
      <scheme val="minor"/>
    </font>
    <font>
      <sz val="16"/>
      <color rgb="FF000000"/>
      <name val="Calibri"/>
      <family val="2"/>
      <scheme val="minor"/>
    </font>
    <font>
      <b/>
      <sz val="18"/>
      <name val="Calibri (Body)"/>
    </font>
    <font>
      <sz val="11"/>
      <color theme="6" tint="0.79998168889431442"/>
      <name val="Calibri"/>
      <family val="2"/>
      <scheme val="minor"/>
    </font>
    <font>
      <sz val="12"/>
      <color theme="6" tint="0.79998168889431442"/>
      <name val="Calibri"/>
      <family val="2"/>
      <scheme val="minor"/>
    </font>
    <font>
      <b/>
      <sz val="36"/>
      <color theme="0"/>
      <name val="Calibri (Body)"/>
    </font>
  </fonts>
  <fills count="13">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1" tint="0.14999847407452621"/>
        <bgColor indexed="64"/>
      </patternFill>
    </fill>
    <fill>
      <patternFill patternType="solid">
        <fgColor rgb="FF0F8542"/>
        <bgColor indexed="64"/>
      </patternFill>
    </fill>
    <fill>
      <patternFill patternType="solid">
        <fgColor theme="0"/>
        <bgColor indexed="64"/>
      </patternFill>
    </fill>
    <fill>
      <patternFill patternType="solid">
        <fgColor rgb="FF008066"/>
        <bgColor indexed="64"/>
      </patternFill>
    </fill>
    <fill>
      <patternFill patternType="solid">
        <fgColor theme="6" tint="0.59999389629810485"/>
        <bgColor indexed="64"/>
      </patternFill>
    </fill>
    <fill>
      <patternFill patternType="solid">
        <fgColor theme="6" tint="0.59999389629810485"/>
        <bgColor rgb="FF000000"/>
      </patternFill>
    </fill>
    <fill>
      <patternFill patternType="solid">
        <fgColor theme="6" tint="0.79998168889431442"/>
        <bgColor indexed="64"/>
      </patternFill>
    </fill>
    <fill>
      <patternFill patternType="solid">
        <fgColor theme="6" tint="0.79998168889431442"/>
        <bgColor rgb="FF000000"/>
      </patternFill>
    </fill>
  </fills>
  <borders count="34">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style="medium">
        <color auto="1"/>
      </left>
      <right style="thin">
        <color auto="1"/>
      </right>
      <top style="thin">
        <color auto="1"/>
      </top>
      <bottom style="thin">
        <color auto="1"/>
      </bottom>
      <diagonal/>
    </border>
    <border>
      <left/>
      <right/>
      <top/>
      <bottom style="thin">
        <color indexed="64"/>
      </bottom>
      <diagonal/>
    </border>
    <border>
      <left/>
      <right/>
      <top style="thin">
        <color auto="1"/>
      </top>
      <bottom/>
      <diagonal/>
    </border>
    <border>
      <left style="thin">
        <color auto="1"/>
      </left>
      <right/>
      <top/>
      <bottom/>
      <diagonal/>
    </border>
    <border>
      <left/>
      <right style="medium">
        <color indexed="64"/>
      </right>
      <top/>
      <bottom style="thin">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thin">
        <color auto="1"/>
      </top>
      <bottom/>
      <diagonal/>
    </border>
    <border>
      <left/>
      <right style="medium">
        <color indexed="64"/>
      </right>
      <top style="thin">
        <color auto="1"/>
      </top>
      <bottom/>
      <diagonal/>
    </border>
    <border>
      <left style="thin">
        <color auto="1"/>
      </left>
      <right/>
      <top/>
      <bottom style="thin">
        <color indexed="64"/>
      </bottom>
      <diagonal/>
    </border>
    <border>
      <left/>
      <right/>
      <top/>
      <bottom style="double">
        <color indexed="64"/>
      </bottom>
      <diagonal/>
    </border>
    <border>
      <left style="thin">
        <color auto="1"/>
      </left>
      <right/>
      <top style="thin">
        <color auto="1"/>
      </top>
      <bottom style="thin">
        <color auto="1"/>
      </bottom>
      <diagonal/>
    </border>
    <border>
      <left style="thin">
        <color auto="1"/>
      </left>
      <right/>
      <top style="thin">
        <color auto="1"/>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thin">
        <color indexed="64"/>
      </left>
      <right/>
      <top/>
      <bottom style="double">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auto="1"/>
      </top>
      <bottom style="thin">
        <color auto="1"/>
      </bottom>
      <diagonal/>
    </border>
  </borders>
  <cellStyleXfs count="81">
    <xf numFmtId="0" fontId="0" fillId="0" borderId="0"/>
    <xf numFmtId="0" fontId="6"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164" fontId="7" fillId="0" borderId="0" applyFon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5" fillId="0" borderId="0"/>
    <xf numFmtId="0" fontId="13" fillId="0" borderId="0" applyNumberFormat="0" applyFill="0" applyBorder="0" applyAlignment="0" applyProtection="0"/>
  </cellStyleXfs>
  <cellXfs count="160">
    <xf numFmtId="0" fontId="0" fillId="0" borderId="0" xfId="0"/>
    <xf numFmtId="0" fontId="0" fillId="0" borderId="0" xfId="0"/>
    <xf numFmtId="0" fontId="0" fillId="0" borderId="0" xfId="0" applyBorder="1"/>
    <xf numFmtId="0" fontId="0" fillId="0" borderId="0" xfId="0" applyFill="1" applyBorder="1"/>
    <xf numFmtId="0" fontId="0" fillId="0" borderId="5" xfId="0" applyBorder="1"/>
    <xf numFmtId="0" fontId="5" fillId="0" borderId="0" xfId="79"/>
    <xf numFmtId="10" fontId="5" fillId="0" borderId="0" xfId="79" applyNumberFormat="1"/>
    <xf numFmtId="0" fontId="13" fillId="0" borderId="0" xfId="80"/>
    <xf numFmtId="0" fontId="4" fillId="0" borderId="0" xfId="79" applyFont="1"/>
    <xf numFmtId="0" fontId="15" fillId="0" borderId="0" xfId="0" applyFont="1" applyFill="1" applyBorder="1"/>
    <xf numFmtId="2" fontId="0" fillId="0" borderId="0" xfId="0" applyNumberFormat="1"/>
    <xf numFmtId="167" fontId="0" fillId="0" borderId="0" xfId="0" applyNumberFormat="1"/>
    <xf numFmtId="43" fontId="0" fillId="0" borderId="0" xfId="0" applyNumberFormat="1"/>
    <xf numFmtId="0" fontId="14" fillId="0" borderId="0" xfId="79" applyFont="1"/>
    <xf numFmtId="0" fontId="3" fillId="0" borderId="0" xfId="79" applyFont="1"/>
    <xf numFmtId="165" fontId="5" fillId="0" borderId="5" xfId="79" applyNumberFormat="1" applyBorder="1" applyAlignment="1"/>
    <xf numFmtId="10" fontId="5" fillId="0" borderId="5" xfId="79" applyNumberFormat="1" applyBorder="1"/>
    <xf numFmtId="0" fontId="0" fillId="0" borderId="0" xfId="0" applyAlignment="1"/>
    <xf numFmtId="0" fontId="0" fillId="0" borderId="0" xfId="0" applyBorder="1" applyAlignment="1"/>
    <xf numFmtId="0" fontId="5" fillId="0" borderId="22" xfId="79" applyBorder="1"/>
    <xf numFmtId="0" fontId="0" fillId="0" borderId="22" xfId="0" applyFill="1" applyBorder="1"/>
    <xf numFmtId="0" fontId="0" fillId="0" borderId="22" xfId="0" applyBorder="1"/>
    <xf numFmtId="2" fontId="0" fillId="0" borderId="5" xfId="0" applyNumberFormat="1" applyBorder="1"/>
    <xf numFmtId="167" fontId="0" fillId="0" borderId="5" xfId="26" applyNumberFormat="1" applyFont="1" applyBorder="1"/>
    <xf numFmtId="167" fontId="0" fillId="0" borderId="7" xfId="26" applyNumberFormat="1" applyFont="1" applyBorder="1"/>
    <xf numFmtId="1" fontId="0" fillId="0" borderId="5" xfId="0" applyNumberFormat="1" applyBorder="1"/>
    <xf numFmtId="3" fontId="0" fillId="0" borderId="5" xfId="0" applyNumberFormat="1" applyBorder="1"/>
    <xf numFmtId="168" fontId="0" fillId="0" borderId="5" xfId="0" applyNumberFormat="1" applyBorder="1"/>
    <xf numFmtId="3" fontId="0" fillId="0" borderId="0" xfId="0" applyNumberFormat="1" applyFill="1" applyBorder="1"/>
    <xf numFmtId="166" fontId="0" fillId="0" borderId="0" xfId="0" applyNumberFormat="1" applyFill="1" applyBorder="1"/>
    <xf numFmtId="164" fontId="0" fillId="0" borderId="0" xfId="26" applyFont="1" applyFill="1" applyBorder="1"/>
    <xf numFmtId="169" fontId="0" fillId="0" borderId="5" xfId="0" applyNumberFormat="1" applyBorder="1"/>
    <xf numFmtId="166" fontId="0" fillId="0" borderId="5" xfId="0" applyNumberFormat="1" applyBorder="1"/>
    <xf numFmtId="0" fontId="0" fillId="0" borderId="0" xfId="0" applyFont="1" applyFill="1" applyBorder="1"/>
    <xf numFmtId="0" fontId="17" fillId="0" borderId="0" xfId="0" applyFont="1" applyFill="1" applyBorder="1"/>
    <xf numFmtId="167" fontId="9" fillId="0" borderId="0" xfId="26" applyNumberFormat="1" applyFont="1" applyFill="1" applyBorder="1"/>
    <xf numFmtId="2" fontId="0" fillId="0" borderId="0" xfId="0" applyNumberFormat="1" applyFill="1" applyBorder="1"/>
    <xf numFmtId="0" fontId="0" fillId="0" borderId="0" xfId="0" applyFill="1"/>
    <xf numFmtId="1" fontId="0" fillId="0" borderId="0" xfId="0" applyNumberFormat="1" applyBorder="1"/>
    <xf numFmtId="166" fontId="8" fillId="0" borderId="0" xfId="0" applyNumberFormat="1" applyFont="1" applyFill="1" applyBorder="1"/>
    <xf numFmtId="164" fontId="9" fillId="0" borderId="0" xfId="26" applyNumberFormat="1" applyFont="1" applyFill="1" applyBorder="1"/>
    <xf numFmtId="167" fontId="0" fillId="0" borderId="0" xfId="0" applyNumberFormat="1" applyFill="1" applyBorder="1"/>
    <xf numFmtId="166" fontId="0" fillId="0" borderId="0" xfId="0" applyNumberFormat="1" applyFill="1" applyBorder="1" applyAlignment="1"/>
    <xf numFmtId="49" fontId="0" fillId="0" borderId="0" xfId="0" applyNumberFormat="1" applyFill="1" applyBorder="1"/>
    <xf numFmtId="49" fontId="0" fillId="0" borderId="0" xfId="0" applyNumberFormat="1" applyFill="1" applyBorder="1" applyAlignment="1"/>
    <xf numFmtId="49" fontId="0" fillId="0" borderId="0" xfId="0" applyNumberFormat="1" applyFont="1" applyFill="1" applyBorder="1"/>
    <xf numFmtId="0" fontId="17" fillId="4" borderId="5" xfId="0" applyFont="1" applyFill="1" applyBorder="1"/>
    <xf numFmtId="167" fontId="9" fillId="4" borderId="5" xfId="26" applyNumberFormat="1" applyFont="1" applyFill="1" applyBorder="1"/>
    <xf numFmtId="166" fontId="8" fillId="4" borderId="5" xfId="0" applyNumberFormat="1" applyFont="1" applyFill="1" applyBorder="1"/>
    <xf numFmtId="164" fontId="9" fillId="4" borderId="5" xfId="26" applyNumberFormat="1" applyFont="1" applyFill="1" applyBorder="1"/>
    <xf numFmtId="0" fontId="16" fillId="0" borderId="0" xfId="0" applyFont="1" applyFill="1" applyBorder="1" applyAlignment="1"/>
    <xf numFmtId="0" fontId="2" fillId="2" borderId="5" xfId="0" applyFont="1" applyFill="1" applyBorder="1" applyAlignment="1"/>
    <xf numFmtId="0" fontId="2" fillId="0" borderId="9" xfId="0" applyFont="1" applyFill="1" applyBorder="1"/>
    <xf numFmtId="0" fontId="2" fillId="0" borderId="5" xfId="0" applyFont="1" applyBorder="1"/>
    <xf numFmtId="0" fontId="2" fillId="0" borderId="5" xfId="0" applyFont="1" applyFill="1" applyBorder="1"/>
    <xf numFmtId="0" fontId="2" fillId="0" borderId="7" xfId="0" applyFont="1" applyBorder="1"/>
    <xf numFmtId="0" fontId="19" fillId="0" borderId="0" xfId="0" applyFont="1" applyAlignment="1">
      <alignment vertical="center"/>
    </xf>
    <xf numFmtId="0" fontId="0" fillId="3" borderId="0" xfId="0" applyFill="1" applyBorder="1" applyAlignment="1">
      <alignment horizontal="center" vertical="center" wrapText="1"/>
    </xf>
    <xf numFmtId="0" fontId="0" fillId="6" borderId="5" xfId="0" applyFill="1" applyBorder="1"/>
    <xf numFmtId="0" fontId="26" fillId="6" borderId="5" xfId="0" applyFont="1" applyFill="1" applyBorder="1"/>
    <xf numFmtId="0" fontId="0" fillId="0" borderId="12" xfId="0" applyBorder="1"/>
    <xf numFmtId="0" fontId="0" fillId="0" borderId="29" xfId="0" applyBorder="1"/>
    <xf numFmtId="49" fontId="0" fillId="0" borderId="12" xfId="0" applyNumberFormat="1" applyFill="1" applyBorder="1"/>
    <xf numFmtId="49" fontId="0" fillId="0" borderId="12" xfId="0" applyNumberFormat="1" applyFont="1" applyFill="1" applyBorder="1"/>
    <xf numFmtId="0" fontId="0" fillId="0" borderId="12" xfId="0" applyFill="1" applyBorder="1"/>
    <xf numFmtId="0" fontId="0" fillId="0" borderId="12" xfId="0" applyFont="1" applyFill="1" applyBorder="1"/>
    <xf numFmtId="0" fontId="2" fillId="0" borderId="23" xfId="0" applyFont="1" applyFill="1" applyBorder="1"/>
    <xf numFmtId="0" fontId="0" fillId="3" borderId="31" xfId="0" applyFill="1" applyBorder="1" applyAlignment="1">
      <alignment horizontal="center" vertical="center" wrapText="1"/>
    </xf>
    <xf numFmtId="0" fontId="0" fillId="7" borderId="5" xfId="0" applyFill="1" applyBorder="1"/>
    <xf numFmtId="0" fontId="5" fillId="0" borderId="0" xfId="79" applyBorder="1"/>
    <xf numFmtId="0" fontId="1" fillId="2" borderId="5" xfId="0" applyFont="1" applyFill="1" applyBorder="1" applyAlignment="1"/>
    <xf numFmtId="0" fontId="30" fillId="8" borderId="5" xfId="0" applyFont="1" applyFill="1" applyBorder="1" applyAlignment="1">
      <alignment horizontal="left" vertical="center" wrapText="1"/>
    </xf>
    <xf numFmtId="0" fontId="31" fillId="0" borderId="5" xfId="0" applyFont="1" applyFill="1" applyBorder="1" applyAlignment="1">
      <alignment vertical="center"/>
    </xf>
    <xf numFmtId="0" fontId="32" fillId="9" borderId="5" xfId="79" applyFont="1" applyFill="1" applyBorder="1" applyAlignment="1">
      <alignment horizontal="center" vertical="center"/>
    </xf>
    <xf numFmtId="0" fontId="32" fillId="0" borderId="5" xfId="79" applyFont="1" applyFill="1" applyBorder="1" applyAlignment="1">
      <alignment horizontal="center" vertical="center"/>
    </xf>
    <xf numFmtId="0" fontId="34" fillId="10" borderId="5" xfId="79" applyFont="1" applyFill="1" applyBorder="1" applyAlignment="1">
      <alignment horizontal="center" vertical="center"/>
    </xf>
    <xf numFmtId="0" fontId="34" fillId="0" borderId="5" xfId="79" applyFont="1" applyFill="1" applyBorder="1" applyAlignment="1">
      <alignment horizontal="center" vertical="center"/>
    </xf>
    <xf numFmtId="0" fontId="32" fillId="0" borderId="5" xfId="79" applyFont="1" applyBorder="1" applyAlignment="1">
      <alignment horizontal="center" vertical="center"/>
    </xf>
    <xf numFmtId="0" fontId="33" fillId="0" borderId="5" xfId="79" applyFont="1" applyBorder="1" applyAlignment="1">
      <alignment horizontal="center" vertical="center"/>
    </xf>
    <xf numFmtId="165" fontId="32" fillId="0" borderId="5" xfId="79" applyNumberFormat="1" applyFont="1" applyBorder="1" applyAlignment="1">
      <alignment horizontal="center" vertical="center"/>
    </xf>
    <xf numFmtId="10" fontId="32" fillId="0" borderId="5" xfId="79" applyNumberFormat="1" applyFont="1" applyBorder="1" applyAlignment="1">
      <alignment horizontal="center" vertical="center"/>
    </xf>
    <xf numFmtId="0" fontId="35" fillId="11" borderId="5" xfId="79" applyFont="1" applyFill="1" applyBorder="1" applyAlignment="1">
      <alignment vertical="center"/>
    </xf>
    <xf numFmtId="0" fontId="5" fillId="11" borderId="5" xfId="79" applyFill="1" applyBorder="1" applyAlignment="1">
      <alignment horizontal="center"/>
    </xf>
    <xf numFmtId="0" fontId="5" fillId="11" borderId="5" xfId="79" applyFill="1" applyBorder="1"/>
    <xf numFmtId="0" fontId="14" fillId="11" borderId="5" xfId="79" applyFont="1" applyFill="1" applyBorder="1"/>
    <xf numFmtId="0" fontId="36" fillId="12" borderId="5" xfId="79" applyFont="1" applyFill="1" applyBorder="1"/>
    <xf numFmtId="0" fontId="37" fillId="11" borderId="5" xfId="79" applyFont="1" applyFill="1" applyBorder="1"/>
    <xf numFmtId="165" fontId="37" fillId="11" borderId="5" xfId="79" applyNumberFormat="1" applyFont="1" applyFill="1" applyBorder="1"/>
    <xf numFmtId="0" fontId="20" fillId="0" borderId="1" xfId="0" applyFont="1" applyBorder="1" applyAlignment="1">
      <alignment horizontal="center" vertical="top" wrapText="1"/>
    </xf>
    <xf numFmtId="0" fontId="19" fillId="0" borderId="2" xfId="0" applyFont="1" applyBorder="1" applyAlignment="1">
      <alignment horizontal="center" vertical="top" wrapText="1"/>
    </xf>
    <xf numFmtId="0" fontId="19" fillId="0" borderId="3" xfId="0" applyFont="1" applyBorder="1" applyAlignment="1">
      <alignment horizontal="center" vertical="top" wrapText="1"/>
    </xf>
    <xf numFmtId="0" fontId="19" fillId="0" borderId="27" xfId="0" applyFont="1" applyBorder="1" applyAlignment="1">
      <alignment horizontal="center" vertical="top" wrapText="1"/>
    </xf>
    <xf numFmtId="0" fontId="19" fillId="0" borderId="0" xfId="0" applyFont="1" applyBorder="1" applyAlignment="1">
      <alignment horizontal="center" vertical="top" wrapText="1"/>
    </xf>
    <xf numFmtId="0" fontId="19" fillId="0" borderId="4" xfId="0" applyFont="1" applyBorder="1" applyAlignment="1">
      <alignment horizontal="center" vertical="top" wrapText="1"/>
    </xf>
    <xf numFmtId="0" fontId="19" fillId="0" borderId="28" xfId="0" applyFont="1" applyBorder="1" applyAlignment="1">
      <alignment horizontal="center" vertical="top" wrapText="1"/>
    </xf>
    <xf numFmtId="0" fontId="19" fillId="0" borderId="25" xfId="0" applyFont="1" applyBorder="1" applyAlignment="1">
      <alignment horizontal="center" vertical="top" wrapText="1"/>
    </xf>
    <xf numFmtId="0" fontId="19" fillId="0" borderId="26" xfId="0" applyFont="1" applyBorder="1" applyAlignment="1">
      <alignment horizontal="center" vertical="top" wrapText="1"/>
    </xf>
    <xf numFmtId="0" fontId="0" fillId="0" borderId="23" xfId="0" applyFill="1" applyBorder="1" applyAlignment="1">
      <alignment horizontal="center" wrapText="1"/>
    </xf>
    <xf numFmtId="0" fontId="0" fillId="0" borderId="8" xfId="0" applyFill="1" applyBorder="1" applyAlignment="1">
      <alignment horizontal="center" wrapText="1"/>
    </xf>
    <xf numFmtId="0" fontId="0" fillId="0" borderId="11" xfId="0" applyFill="1" applyBorder="1" applyAlignment="1">
      <alignment horizontal="center" wrapText="1"/>
    </xf>
    <xf numFmtId="0" fontId="0" fillId="0" borderId="30" xfId="0" applyFill="1" applyBorder="1" applyAlignment="1">
      <alignment horizontal="center" wrapText="1"/>
    </xf>
    <xf numFmtId="0" fontId="16" fillId="5" borderId="12" xfId="0" applyFont="1" applyFill="1" applyBorder="1" applyAlignment="1">
      <alignment horizontal="center"/>
    </xf>
    <xf numFmtId="0" fontId="16" fillId="5" borderId="0" xfId="0" applyFont="1" applyFill="1" applyBorder="1" applyAlignment="1">
      <alignment horizontal="center"/>
    </xf>
    <xf numFmtId="168" fontId="0" fillId="0" borderId="5" xfId="0" applyNumberFormat="1" applyBorder="1" applyAlignment="1">
      <alignment horizontal="center"/>
    </xf>
    <xf numFmtId="0" fontId="26" fillId="6" borderId="21" xfId="0" applyFont="1" applyFill="1" applyBorder="1" applyAlignment="1">
      <alignment horizontal="center" vertical="center"/>
    </xf>
    <xf numFmtId="0" fontId="26" fillId="6" borderId="23" xfId="0" applyFont="1" applyFill="1" applyBorder="1" applyAlignment="1">
      <alignment horizontal="center" vertical="center"/>
    </xf>
    <xf numFmtId="0" fontId="8" fillId="0" borderId="5" xfId="0" applyFont="1" applyBorder="1" applyAlignment="1">
      <alignment horizontal="center" vertical="center"/>
    </xf>
    <xf numFmtId="0" fontId="0" fillId="3" borderId="0" xfId="0" applyFill="1" applyBorder="1" applyAlignment="1">
      <alignment horizontal="center" wrapText="1"/>
    </xf>
    <xf numFmtId="0" fontId="0" fillId="3" borderId="31" xfId="0" applyFill="1" applyBorder="1" applyAlignment="1">
      <alignment horizontal="center" wrapText="1"/>
    </xf>
    <xf numFmtId="0" fontId="0" fillId="3" borderId="10" xfId="0" applyFill="1" applyBorder="1" applyAlignment="1">
      <alignment horizontal="center" wrapText="1"/>
    </xf>
    <xf numFmtId="0" fontId="0" fillId="3" borderId="32" xfId="0" applyFill="1" applyBorder="1" applyAlignment="1">
      <alignment horizontal="center" wrapText="1"/>
    </xf>
    <xf numFmtId="0" fontId="16" fillId="6" borderId="5" xfId="0" applyFont="1" applyFill="1" applyBorder="1" applyAlignment="1">
      <alignment horizontal="center"/>
    </xf>
    <xf numFmtId="0" fontId="16" fillId="6" borderId="21" xfId="0" applyFont="1" applyFill="1" applyBorder="1" applyAlignment="1">
      <alignment horizontal="center"/>
    </xf>
    <xf numFmtId="0" fontId="16" fillId="6" borderId="10" xfId="0" applyFont="1" applyFill="1" applyBorder="1" applyAlignment="1">
      <alignment horizontal="center"/>
    </xf>
    <xf numFmtId="0" fontId="27" fillId="6" borderId="19" xfId="0" applyFont="1" applyFill="1" applyBorder="1" applyAlignment="1">
      <alignment horizontal="center"/>
    </xf>
    <xf numFmtId="0" fontId="0" fillId="6" borderId="11" xfId="0" applyFill="1" applyBorder="1" applyAlignment="1">
      <alignment horizontal="center"/>
    </xf>
    <xf numFmtId="0" fontId="0" fillId="6" borderId="30" xfId="0" applyFill="1" applyBorder="1" applyAlignment="1">
      <alignment horizontal="center"/>
    </xf>
    <xf numFmtId="0" fontId="0" fillId="3" borderId="19" xfId="0" applyFill="1" applyBorder="1" applyAlignment="1">
      <alignment horizontal="center" vertical="center" wrapText="1"/>
    </xf>
    <xf numFmtId="0" fontId="0" fillId="3" borderId="11" xfId="0" applyFill="1" applyBorder="1" applyAlignment="1">
      <alignment horizontal="center" vertical="center" wrapText="1"/>
    </xf>
    <xf numFmtId="0" fontId="0" fillId="3" borderId="30" xfId="0" applyFill="1" applyBorder="1" applyAlignment="1">
      <alignment horizontal="center" vertical="center" wrapText="1"/>
    </xf>
    <xf numFmtId="0" fontId="0" fillId="3" borderId="12" xfId="0" applyFill="1" applyBorder="1" applyAlignment="1">
      <alignment horizontal="center" vertical="center" wrapText="1"/>
    </xf>
    <xf numFmtId="0" fontId="0" fillId="3" borderId="0" xfId="0" applyFill="1" applyBorder="1" applyAlignment="1">
      <alignment horizontal="center" vertical="center" wrapText="1"/>
    </xf>
    <xf numFmtId="0" fontId="0" fillId="3" borderId="31" xfId="0" applyFill="1" applyBorder="1" applyAlignment="1">
      <alignment horizontal="center" vertical="center" wrapText="1"/>
    </xf>
    <xf numFmtId="0" fontId="0" fillId="3" borderId="21" xfId="0" applyFill="1" applyBorder="1" applyAlignment="1">
      <alignment horizontal="center" vertical="center" wrapText="1"/>
    </xf>
    <xf numFmtId="0" fontId="0" fillId="3" borderId="10" xfId="0" applyFill="1" applyBorder="1" applyAlignment="1">
      <alignment horizontal="center" vertical="center" wrapText="1"/>
    </xf>
    <xf numFmtId="0" fontId="0" fillId="3" borderId="32" xfId="0" applyFill="1" applyBorder="1" applyAlignment="1">
      <alignment horizontal="center" vertical="center" wrapText="1"/>
    </xf>
    <xf numFmtId="0" fontId="0" fillId="0" borderId="23" xfId="0" applyFill="1" applyBorder="1" applyAlignment="1">
      <alignment horizontal="center"/>
    </xf>
    <xf numFmtId="0" fontId="0" fillId="0" borderId="8" xfId="0" applyFill="1" applyBorder="1" applyAlignment="1">
      <alignment horizontal="center"/>
    </xf>
    <xf numFmtId="0" fontId="0" fillId="0" borderId="33" xfId="0" applyFill="1" applyBorder="1" applyAlignment="1">
      <alignment horizontal="center"/>
    </xf>
    <xf numFmtId="0" fontId="26" fillId="6" borderId="5" xfId="0" applyFont="1" applyFill="1" applyBorder="1" applyAlignment="1">
      <alignment horizontal="center" vertical="center"/>
    </xf>
    <xf numFmtId="0" fontId="16" fillId="6" borderId="12" xfId="0" applyFont="1" applyFill="1" applyBorder="1" applyAlignment="1">
      <alignment horizontal="center"/>
    </xf>
    <xf numFmtId="0" fontId="16" fillId="6" borderId="0" xfId="0" applyFont="1" applyFill="1" applyBorder="1" applyAlignment="1">
      <alignment horizontal="center"/>
    </xf>
    <xf numFmtId="0" fontId="28" fillId="6" borderId="1" xfId="0" applyFont="1" applyFill="1" applyBorder="1" applyAlignment="1">
      <alignment horizontal="center"/>
    </xf>
    <xf numFmtId="0" fontId="0" fillId="6" borderId="2" xfId="0" applyFill="1" applyBorder="1" applyAlignment="1">
      <alignment horizontal="center"/>
    </xf>
    <xf numFmtId="0" fontId="0" fillId="6" borderId="3" xfId="0" applyFill="1" applyBorder="1" applyAlignment="1">
      <alignment horizontal="center"/>
    </xf>
    <xf numFmtId="0" fontId="29" fillId="8" borderId="27" xfId="0" applyFont="1" applyFill="1" applyBorder="1" applyAlignment="1">
      <alignment horizontal="center" wrapText="1"/>
    </xf>
    <xf numFmtId="0" fontId="0" fillId="8" borderId="27" xfId="0" applyFill="1" applyBorder="1" applyAlignment="1">
      <alignment horizontal="center"/>
    </xf>
    <xf numFmtId="0" fontId="8" fillId="0" borderId="9" xfId="0" applyFont="1" applyBorder="1" applyAlignment="1">
      <alignment horizontal="center" vertical="center"/>
    </xf>
    <xf numFmtId="0" fontId="8" fillId="0" borderId="16" xfId="0" applyFont="1" applyBorder="1" applyAlignment="1">
      <alignment horizontal="center" vertical="center"/>
    </xf>
    <xf numFmtId="0" fontId="0" fillId="7" borderId="21" xfId="0" applyFill="1" applyBorder="1" applyAlignment="1">
      <alignment horizontal="center" vertical="center"/>
    </xf>
    <xf numFmtId="0" fontId="0" fillId="7" borderId="23" xfId="0" applyFill="1" applyBorder="1" applyAlignment="1">
      <alignment horizontal="center" vertical="center"/>
    </xf>
    <xf numFmtId="0" fontId="0" fillId="7" borderId="24" xfId="0" applyFill="1" applyBorder="1" applyAlignment="1">
      <alignment horizontal="center" vertical="center"/>
    </xf>
    <xf numFmtId="0" fontId="0" fillId="3" borderId="5" xfId="0" applyFill="1" applyBorder="1" applyAlignment="1">
      <alignment horizontal="center" vertical="center" wrapText="1"/>
    </xf>
    <xf numFmtId="0" fontId="0" fillId="3" borderId="6" xfId="0" applyFill="1" applyBorder="1" applyAlignment="1">
      <alignment horizontal="center" vertical="center" wrapText="1"/>
    </xf>
    <xf numFmtId="0" fontId="0" fillId="3" borderId="17" xfId="0" applyFill="1" applyBorder="1" applyAlignment="1">
      <alignment horizontal="center" vertical="center" wrapText="1"/>
    </xf>
    <xf numFmtId="0" fontId="0" fillId="3" borderId="18" xfId="0" applyFill="1" applyBorder="1" applyAlignment="1">
      <alignment horizontal="center" vertical="center" wrapText="1"/>
    </xf>
    <xf numFmtId="0" fontId="0" fillId="7" borderId="5" xfId="0" applyFill="1" applyBorder="1" applyAlignment="1">
      <alignment horizontal="center" vertical="center"/>
    </xf>
    <xf numFmtId="0" fontId="0" fillId="3" borderId="11" xfId="0" applyFill="1" applyBorder="1" applyAlignment="1">
      <alignment horizontal="center" wrapText="1"/>
    </xf>
    <xf numFmtId="0" fontId="0" fillId="3" borderId="20" xfId="0" applyFill="1" applyBorder="1" applyAlignment="1">
      <alignment horizontal="center" wrapText="1"/>
    </xf>
    <xf numFmtId="0" fontId="0" fillId="3" borderId="4" xfId="0" applyFill="1" applyBorder="1" applyAlignment="1">
      <alignment horizontal="center" wrapText="1"/>
    </xf>
    <xf numFmtId="0" fontId="0" fillId="3" borderId="13" xfId="0" applyFill="1" applyBorder="1" applyAlignment="1">
      <alignment horizontal="center" wrapText="1"/>
    </xf>
    <xf numFmtId="0" fontId="0" fillId="0" borderId="14" xfId="0" applyFill="1" applyBorder="1" applyAlignment="1">
      <alignment horizontal="center"/>
    </xf>
    <xf numFmtId="0" fontId="0" fillId="0" borderId="15" xfId="0" applyFill="1" applyBorder="1" applyAlignment="1">
      <alignment horizontal="center"/>
    </xf>
    <xf numFmtId="0" fontId="0" fillId="3" borderId="20" xfId="0" applyFill="1" applyBorder="1" applyAlignment="1">
      <alignment horizontal="center" vertical="center" wrapText="1"/>
    </xf>
    <xf numFmtId="0" fontId="0" fillId="3" borderId="4" xfId="0" applyFill="1" applyBorder="1" applyAlignment="1">
      <alignment horizontal="center" vertical="center" wrapText="1"/>
    </xf>
    <xf numFmtId="0" fontId="0" fillId="3" borderId="13" xfId="0" applyFill="1" applyBorder="1" applyAlignment="1">
      <alignment horizontal="center" vertical="center" wrapText="1"/>
    </xf>
    <xf numFmtId="0" fontId="0" fillId="0" borderId="14" xfId="0" applyFill="1" applyBorder="1" applyAlignment="1">
      <alignment horizontal="center" wrapText="1"/>
    </xf>
    <xf numFmtId="0" fontId="0" fillId="0" borderId="20" xfId="0" applyFill="1" applyBorder="1" applyAlignment="1">
      <alignment horizontal="center" wrapText="1"/>
    </xf>
    <xf numFmtId="0" fontId="38" fillId="8" borderId="0" xfId="79" applyFont="1" applyFill="1" applyAlignment="1">
      <alignment horizontal="center" vertical="center"/>
    </xf>
    <xf numFmtId="0" fontId="16" fillId="8" borderId="5" xfId="79" applyFont="1" applyFill="1" applyBorder="1" applyAlignment="1">
      <alignment horizontal="center" vertical="center" wrapText="1"/>
    </xf>
  </cellXfs>
  <cellStyles count="81">
    <cellStyle name="Comma" xfId="26" builtinId="3"/>
    <cellStyle name="Followed Hyperlink" xfId="3" builtinId="9" hidden="1"/>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Hyperlink" xfId="2" builtinId="8"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80" builtinId="8"/>
    <cellStyle name="Normal" xfId="0" builtinId="0"/>
    <cellStyle name="Normal 2" xfId="1" xr:uid="{00000000-0005-0000-0000-000050000000}"/>
    <cellStyle name="Normal 3" xfId="79" xr:uid="{00000000-0005-0000-0000-000051000000}"/>
  </cellStyles>
  <dxfs count="0"/>
  <tableStyles count="0" defaultTableStyle="TableStyleMedium2" defaultPivotStyle="PivotStyleLight16"/>
  <colors>
    <mruColors>
      <color rgb="FF008066"/>
      <color rgb="FF0F85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2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6"/>
    </mc:Choice>
    <mc:Fallback>
      <c:style val="36"/>
    </mc:Fallback>
  </mc:AlternateContent>
  <c:chart>
    <c:title>
      <c:tx>
        <c:rich>
          <a:bodyPr/>
          <a:lstStyle/>
          <a:p>
            <a:pPr>
              <a:defRPr/>
            </a:pPr>
            <a:r>
              <a:rPr lang="en-US"/>
              <a:t>Investment for LED over 35,000hrs vs EEOS Grant</a:t>
            </a:r>
          </a:p>
        </c:rich>
      </c:tx>
      <c:overlay val="0"/>
    </c:title>
    <c:autoTitleDeleted val="0"/>
    <c:plotArea>
      <c:layout/>
      <c:barChart>
        <c:barDir val="col"/>
        <c:grouping val="stacked"/>
        <c:varyColors val="0"/>
        <c:ser>
          <c:idx val="0"/>
          <c:order val="0"/>
          <c:invertIfNegative val="0"/>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16A4-2C49-BDBD-8C05E061A092}"/>
            </c:ext>
          </c:extLst>
        </c:ser>
        <c:dLbls>
          <c:showLegendKey val="0"/>
          <c:showVal val="0"/>
          <c:showCatName val="0"/>
          <c:showSerName val="0"/>
          <c:showPercent val="0"/>
          <c:showBubbleSize val="0"/>
        </c:dLbls>
        <c:gapWidth val="95"/>
        <c:overlap val="100"/>
        <c:axId val="2046347336"/>
        <c:axId val="2046350280"/>
      </c:barChart>
      <c:catAx>
        <c:axId val="2046347336"/>
        <c:scaling>
          <c:orientation val="minMax"/>
        </c:scaling>
        <c:delete val="0"/>
        <c:axPos val="b"/>
        <c:numFmt formatCode="General" sourceLinked="0"/>
        <c:majorTickMark val="none"/>
        <c:minorTickMark val="none"/>
        <c:tickLblPos val="nextTo"/>
        <c:crossAx val="2046350280"/>
        <c:crosses val="autoZero"/>
        <c:auto val="1"/>
        <c:lblAlgn val="ctr"/>
        <c:lblOffset val="100"/>
        <c:noMultiLvlLbl val="0"/>
      </c:catAx>
      <c:valAx>
        <c:axId val="2046350280"/>
        <c:scaling>
          <c:orientation val="minMax"/>
        </c:scaling>
        <c:delete val="0"/>
        <c:axPos val="l"/>
        <c:majorGridlines/>
        <c:title>
          <c:tx>
            <c:rich>
              <a:bodyPr/>
              <a:lstStyle/>
              <a:p>
                <a:pPr>
                  <a:defRPr/>
                </a:pPr>
                <a:r>
                  <a:rPr lang="en-US"/>
                  <a:t>€</a:t>
                </a:r>
              </a:p>
            </c:rich>
          </c:tx>
          <c:overlay val="0"/>
        </c:title>
        <c:numFmt formatCode="General" sourceLinked="1"/>
        <c:majorTickMark val="none"/>
        <c:minorTickMark val="none"/>
        <c:tickLblPos val="nextTo"/>
        <c:crossAx val="2046347336"/>
        <c:crosses val="autoZero"/>
        <c:crossBetween val="between"/>
      </c:valAx>
      <c:dTable>
        <c:showHorzBorder val="1"/>
        <c:showVertBorder val="1"/>
        <c:showOutline val="1"/>
        <c:showKeys val="1"/>
      </c:dTable>
    </c:plotArea>
    <c:plotVisOnly val="1"/>
    <c:dispBlanksAs val="gap"/>
    <c:showDLblsOverMax val="0"/>
  </c:chart>
  <c:printSettings>
    <c:headerFooter/>
    <c:pageMargins b="1" l="0.75" r="0.75" t="1" header="0.5" footer="0.5"/>
    <c:pageSetup paperSize="9"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6"/>
    </mc:Choice>
    <mc:Fallback>
      <c:style val="36"/>
    </mc:Fallback>
  </mc:AlternateContent>
  <c:chart>
    <c:title>
      <c:tx>
        <c:rich>
          <a:bodyPr/>
          <a:lstStyle/>
          <a:p>
            <a:pPr>
              <a:defRPr/>
            </a:pPr>
            <a:r>
              <a:rPr lang="en-US"/>
              <a:t>Investment for LED over 35,000hrs vs EEOS Grant</a:t>
            </a:r>
          </a:p>
        </c:rich>
      </c:tx>
      <c:overlay val="0"/>
    </c:title>
    <c:autoTitleDeleted val="0"/>
    <c:plotArea>
      <c:layout/>
      <c:barChart>
        <c:barDir val="col"/>
        <c:grouping val="stacked"/>
        <c:varyColors val="0"/>
        <c:ser>
          <c:idx val="0"/>
          <c:order val="0"/>
          <c:invertIfNegative val="0"/>
          <c:val>
            <c:numRef>
              <c:f>#REF!$B$72:$B$73</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#REF!$A$72:$A$73</c15:sqref>
                        </c15:formulaRef>
                      </c:ext>
                    </c:extLst>
                  </c:multiLvlStrRef>
                </c15:cat>
              </c15:filteredCategoryTitle>
            </c:ext>
            <c:ext xmlns:c16="http://schemas.microsoft.com/office/drawing/2014/chart" uri="{C3380CC4-5D6E-409C-BE32-E72D297353CC}">
              <c16:uniqueId val="{00000000-3945-704B-AFCD-1A073235ECAF}"/>
            </c:ext>
          </c:extLst>
        </c:ser>
        <c:dLbls>
          <c:showLegendKey val="0"/>
          <c:showVal val="0"/>
          <c:showCatName val="0"/>
          <c:showSerName val="0"/>
          <c:showPercent val="0"/>
          <c:showBubbleSize val="0"/>
        </c:dLbls>
        <c:gapWidth val="95"/>
        <c:overlap val="100"/>
        <c:axId val="2046347336"/>
        <c:axId val="2046350280"/>
      </c:barChart>
      <c:catAx>
        <c:axId val="2046347336"/>
        <c:scaling>
          <c:orientation val="minMax"/>
        </c:scaling>
        <c:delete val="0"/>
        <c:axPos val="b"/>
        <c:numFmt formatCode="General" sourceLinked="0"/>
        <c:majorTickMark val="none"/>
        <c:minorTickMark val="none"/>
        <c:tickLblPos val="nextTo"/>
        <c:crossAx val="2046350280"/>
        <c:crosses val="autoZero"/>
        <c:auto val="1"/>
        <c:lblAlgn val="ctr"/>
        <c:lblOffset val="100"/>
        <c:noMultiLvlLbl val="0"/>
      </c:catAx>
      <c:valAx>
        <c:axId val="2046350280"/>
        <c:scaling>
          <c:orientation val="minMax"/>
        </c:scaling>
        <c:delete val="0"/>
        <c:axPos val="l"/>
        <c:majorGridlines/>
        <c:title>
          <c:tx>
            <c:rich>
              <a:bodyPr/>
              <a:lstStyle/>
              <a:p>
                <a:pPr>
                  <a:defRPr/>
                </a:pPr>
                <a:r>
                  <a:rPr lang="en-US"/>
                  <a:t>€</a:t>
                </a:r>
              </a:p>
            </c:rich>
          </c:tx>
          <c:overlay val="0"/>
        </c:title>
        <c:numFmt formatCode="General" sourceLinked="1"/>
        <c:majorTickMark val="none"/>
        <c:minorTickMark val="none"/>
        <c:tickLblPos val="nextTo"/>
        <c:crossAx val="2046347336"/>
        <c:crosses val="autoZero"/>
        <c:crossBetween val="between"/>
      </c:valAx>
      <c:dTable>
        <c:showHorzBorder val="1"/>
        <c:showVertBorder val="1"/>
        <c:showOutline val="1"/>
        <c:showKeys val="1"/>
      </c:dTable>
    </c:plotArea>
    <c:plotVisOnly val="1"/>
    <c:dispBlanksAs val="gap"/>
    <c:showDLblsOverMax val="0"/>
  </c:chart>
  <c:printSettings>
    <c:headerFooter/>
    <c:pageMargins b="1" l="0.75" r="0.75" t="1" header="0.5" footer="0.5"/>
    <c:pageSetup paperSize="9" orientation="portrait" horizontalDpi="-4" verticalDpi="-4"/>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T8</a:t>
            </a:r>
            <a:r>
              <a:rPr lang="en-US" baseline="0"/>
              <a:t> Fluorescent Tubes: €15,000</a:t>
            </a:r>
          </a:p>
        </c:rich>
      </c:tx>
      <c:layout>
        <c:manualLayout>
          <c:xMode val="edge"/>
          <c:yMode val="edge"/>
          <c:x val="0.185616141732283"/>
          <c:y val="9.2592592592592605E-3"/>
        </c:manualLayout>
      </c:layout>
      <c:overlay val="0"/>
    </c:title>
    <c:autoTitleDeleted val="0"/>
    <c:view3D>
      <c:rotX val="30"/>
      <c:rotY val="0"/>
      <c:rAngAx val="0"/>
    </c:view3D>
    <c:floor>
      <c:thickness val="0"/>
    </c:floor>
    <c:sideWall>
      <c:thickness val="0"/>
    </c:sideWall>
    <c:backWall>
      <c:thickness val="0"/>
    </c:backWall>
    <c:plotArea>
      <c:layout/>
      <c:pie3DChart>
        <c:varyColors val="1"/>
        <c:ser>
          <c:idx val="0"/>
          <c:order val="0"/>
          <c:explosion val="25"/>
          <c:dLbls>
            <c:dLbl>
              <c:idx val="0"/>
              <c:layout>
                <c:manualLayout>
                  <c:x val="8.1967410323709501E-3"/>
                  <c:y val="2.724227179935840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993-444E-883E-C8D85B7186A5}"/>
                </c:ext>
              </c:extLst>
            </c:dLbl>
            <c:dLbl>
              <c:idx val="1"/>
              <c:layout>
                <c:manualLayout>
                  <c:x val="-0.128087051618548"/>
                  <c:y val="0.1098454359871680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993-444E-883E-C8D85B7186A5}"/>
                </c:ext>
              </c:extLst>
            </c:dLbl>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numRef>
              <c:f>'Calculator Example '!$A$103:$A$104</c:f>
              <c:numCache>
                <c:formatCode>General</c:formatCode>
                <c:ptCount val="2"/>
              </c:numCache>
            </c:numRef>
          </c:cat>
          <c:val>
            <c:numRef>
              <c:f>'Calculator Example '!$B$80:$B$81</c:f>
              <c:numCache>
                <c:formatCode>"€"#,##0</c:formatCode>
                <c:ptCount val="2"/>
              </c:numCache>
            </c:numRef>
          </c:val>
          <c:extLst>
            <c:ext xmlns:c16="http://schemas.microsoft.com/office/drawing/2014/chart" uri="{C3380CC4-5D6E-409C-BE32-E72D297353CC}">
              <c16:uniqueId val="{00000002-0993-444E-883E-C8D85B7186A5}"/>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T8</a:t>
            </a:r>
            <a:r>
              <a:rPr lang="en-US" baseline="0"/>
              <a:t> LEDs: €6,000</a:t>
            </a:r>
            <a:endParaRPr lang="en-US"/>
          </a:p>
        </c:rich>
      </c:tx>
      <c:layout>
        <c:manualLayout>
          <c:xMode val="edge"/>
          <c:yMode val="edge"/>
          <c:x val="0.33554571303587"/>
          <c:y val="9.2592592592592605E-3"/>
        </c:manualLayout>
      </c:layout>
      <c:overlay val="0"/>
    </c:title>
    <c:autoTitleDeleted val="0"/>
    <c:view3D>
      <c:rotX val="30"/>
      <c:rotY val="0"/>
      <c:rAngAx val="0"/>
    </c:view3D>
    <c:floor>
      <c:thickness val="0"/>
    </c:floor>
    <c:sideWall>
      <c:thickness val="0"/>
    </c:sideWall>
    <c:backWall>
      <c:thickness val="0"/>
    </c:backWall>
    <c:plotArea>
      <c:layout/>
      <c:pie3DChart>
        <c:varyColors val="1"/>
        <c:ser>
          <c:idx val="0"/>
          <c:order val="0"/>
          <c:explosion val="25"/>
          <c:dLbls>
            <c:dLbl>
              <c:idx val="0"/>
              <c:layout>
                <c:manualLayout>
                  <c:x val="8.1967410323709501E-3"/>
                  <c:y val="2.724227179935840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EB5-D741-AD0C-D4D49B2D4476}"/>
                </c:ext>
              </c:extLst>
            </c:dLbl>
            <c:dLbl>
              <c:idx val="1"/>
              <c:layout>
                <c:manualLayout>
                  <c:x val="-0.123069991251094"/>
                  <c:y val="3.232684456109650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EB5-D741-AD0C-D4D49B2D4476}"/>
                </c:ext>
              </c:extLst>
            </c:dLbl>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numRef>
              <c:f>'Calculator Example '!$A$103:$A$104</c:f>
              <c:numCache>
                <c:formatCode>General</c:formatCode>
                <c:ptCount val="2"/>
              </c:numCache>
            </c:numRef>
          </c:cat>
          <c:val>
            <c:numRef>
              <c:f>'T8 Lighting CBA'!#REF!</c:f>
              <c:numCache>
                <c:formatCode>General</c:formatCode>
                <c:ptCount val="1"/>
                <c:pt idx="0">
                  <c:v>1</c:v>
                </c:pt>
              </c:numCache>
            </c:numRef>
          </c:val>
          <c:extLst>
            <c:ext xmlns:c16="http://schemas.microsoft.com/office/drawing/2014/chart" uri="{C3380CC4-5D6E-409C-BE32-E72D297353CC}">
              <c16:uniqueId val="{00000002-9EB5-D741-AD0C-D4D49B2D4476}"/>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1800" b="1" i="0" baseline="0">
                <a:effectLst/>
              </a:rPr>
              <a:t>T8 Fluorescent Tubes: €17,700</a:t>
            </a:r>
            <a:endParaRPr lang="en-US">
              <a:effectLst/>
            </a:endParaRPr>
          </a:p>
        </c:rich>
      </c:tx>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0.101388888888889"/>
          <c:y val="0.32899278215223099"/>
          <c:w val="0.80277777777777803"/>
          <c:h val="0.62256999125109302"/>
        </c:manualLayout>
      </c:layout>
      <c:pie3DChart>
        <c:varyColors val="1"/>
        <c:ser>
          <c:idx val="0"/>
          <c:order val="0"/>
          <c:explosion val="25"/>
          <c:dLbls>
            <c:dLbl>
              <c:idx val="2"/>
              <c:layout>
                <c:manualLayout>
                  <c:x val="-0.13721566054243201"/>
                  <c:y val="4.966025080198310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82A-7545-A4D0-F39C6245E045}"/>
                </c:ext>
              </c:extLst>
            </c:dLbl>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numRef>
              <c:f>'Calculator Example '!$A$106:$A$108</c:f>
              <c:numCache>
                <c:formatCode>General</c:formatCode>
                <c:ptCount val="3"/>
              </c:numCache>
            </c:numRef>
          </c:cat>
          <c:val>
            <c:numRef>
              <c:f>'Calculator Example '!$B$79:$B$81</c:f>
              <c:numCache>
                <c:formatCode>"€"#,##0</c:formatCode>
                <c:ptCount val="3"/>
              </c:numCache>
            </c:numRef>
          </c:val>
          <c:extLst>
            <c:ext xmlns:c16="http://schemas.microsoft.com/office/drawing/2014/chart" uri="{C3380CC4-5D6E-409C-BE32-E72D297353CC}">
              <c16:uniqueId val="{00000001-582A-7545-A4D0-F39C6245E045}"/>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1800" b="1" i="0" baseline="0">
                <a:effectLst/>
              </a:rPr>
              <a:t>T8 LEDs: €6,000</a:t>
            </a:r>
            <a:endParaRPr lang="en-US">
              <a:effectLst/>
            </a:endParaRPr>
          </a:p>
        </c:rich>
      </c:tx>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9.8611111111111094E-2"/>
          <c:y val="0.32436315252260101"/>
          <c:w val="0.80277777777777803"/>
          <c:h val="0.62256999125109302"/>
        </c:manualLayout>
      </c:layout>
      <c:pie3DChart>
        <c:varyColors val="1"/>
        <c:ser>
          <c:idx val="0"/>
          <c:order val="0"/>
          <c:explosion val="25"/>
          <c:dLbls>
            <c:dLbl>
              <c:idx val="0"/>
              <c:layout>
                <c:manualLayout>
                  <c:x val="0.136110892388451"/>
                  <c:y val="4.629629629629630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A17-1540-A00F-6D39E1D22BFC}"/>
                </c:ext>
              </c:extLst>
            </c:dLbl>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numRef>
              <c:f>'Calculator Example '!$A$106:$A$108</c:f>
              <c:numCache>
                <c:formatCode>General</c:formatCode>
                <c:ptCount val="3"/>
              </c:numCache>
            </c:numRef>
          </c:cat>
          <c:val>
            <c:numRef>
              <c:f>'T8 Lighting CBA'!#REF!</c:f>
              <c:numCache>
                <c:formatCode>General</c:formatCode>
                <c:ptCount val="1"/>
                <c:pt idx="0">
                  <c:v>1</c:v>
                </c:pt>
              </c:numCache>
            </c:numRef>
          </c:val>
          <c:extLst>
            <c:ext xmlns:c16="http://schemas.microsoft.com/office/drawing/2014/chart" uri="{C3380CC4-5D6E-409C-BE32-E72D297353CC}">
              <c16:uniqueId val="{00000001-8A17-1540-A00F-6D39E1D22BFC}"/>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0"/>
    </mc:Choice>
    <mc:Fallback>
      <c:style val="30"/>
    </mc:Fallback>
  </mc:AlternateContent>
  <c:chart>
    <c:title>
      <c:tx>
        <c:rich>
          <a:bodyPr/>
          <a:lstStyle/>
          <a:p>
            <a:pPr>
              <a:defRPr/>
            </a:pPr>
            <a:r>
              <a:rPr lang="en-US"/>
              <a:t>Annual running costs vs EEOS grant</a:t>
            </a:r>
          </a:p>
        </c:rich>
      </c:tx>
      <c:overlay val="0"/>
    </c:title>
    <c:autoTitleDeleted val="0"/>
    <c:plotArea>
      <c:layout>
        <c:manualLayout>
          <c:layoutTarget val="inner"/>
          <c:xMode val="edge"/>
          <c:yMode val="edge"/>
          <c:x val="0.115945055021157"/>
          <c:y val="0.18968386023294501"/>
          <c:w val="0.85327218332536903"/>
          <c:h val="0.58806352928845596"/>
        </c:manualLayout>
      </c:layout>
      <c:barChart>
        <c:barDir val="col"/>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#REF!$B$80:$B$81</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#REF!$A$80:$A$81</c15:sqref>
                        </c15:formulaRef>
                      </c:ext>
                    </c:extLst>
                  </c:multiLvlStrRef>
                </c15:cat>
              </c15:filteredCategoryTitle>
            </c:ext>
            <c:ext xmlns:c16="http://schemas.microsoft.com/office/drawing/2014/chart" uri="{C3380CC4-5D6E-409C-BE32-E72D297353CC}">
              <c16:uniqueId val="{00000000-09EF-0D49-BB00-AEA1BF089C88}"/>
            </c:ext>
          </c:extLst>
        </c:ser>
        <c:dLbls>
          <c:showLegendKey val="0"/>
          <c:showVal val="1"/>
          <c:showCatName val="0"/>
          <c:showSerName val="0"/>
          <c:showPercent val="0"/>
          <c:showBubbleSize val="0"/>
        </c:dLbls>
        <c:gapWidth val="75"/>
        <c:axId val="2059673144"/>
        <c:axId val="2059676120"/>
      </c:barChart>
      <c:catAx>
        <c:axId val="2059673144"/>
        <c:scaling>
          <c:orientation val="minMax"/>
        </c:scaling>
        <c:delete val="0"/>
        <c:axPos val="b"/>
        <c:numFmt formatCode="General" sourceLinked="0"/>
        <c:majorTickMark val="none"/>
        <c:minorTickMark val="none"/>
        <c:tickLblPos val="nextTo"/>
        <c:crossAx val="2059676120"/>
        <c:crosses val="autoZero"/>
        <c:auto val="1"/>
        <c:lblAlgn val="ctr"/>
        <c:lblOffset val="100"/>
        <c:noMultiLvlLbl val="0"/>
      </c:catAx>
      <c:valAx>
        <c:axId val="2059676120"/>
        <c:scaling>
          <c:orientation val="minMax"/>
        </c:scaling>
        <c:delete val="0"/>
        <c:axPos val="l"/>
        <c:numFmt formatCode="General" sourceLinked="1"/>
        <c:majorTickMark val="none"/>
        <c:minorTickMark val="none"/>
        <c:tickLblPos val="nextTo"/>
        <c:crossAx val="205967314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5"/>
    </mc:Choice>
    <mc:Fallback>
      <c:style val="15"/>
    </mc:Fallback>
  </mc:AlternateContent>
  <c:chart>
    <c:title>
      <c:tx>
        <c:rich>
          <a:bodyPr/>
          <a:lstStyle/>
          <a:p>
            <a:pPr>
              <a:defRPr/>
            </a:pPr>
            <a:r>
              <a:rPr lang="en-US"/>
              <a:t>Annual Running costs vs. </a:t>
            </a:r>
          </a:p>
          <a:p>
            <a:pPr>
              <a:defRPr/>
            </a:pPr>
            <a:r>
              <a:rPr lang="en-US"/>
              <a:t>Savings incl. EEOS grant</a:t>
            </a:r>
          </a:p>
        </c:rich>
      </c:tx>
      <c:layout>
        <c:manualLayout>
          <c:xMode val="edge"/>
          <c:yMode val="edge"/>
          <c:x val="0.230655949256343"/>
          <c:y val="9.2592592592592605E-3"/>
        </c:manualLayout>
      </c:layout>
      <c:overlay val="1"/>
    </c:title>
    <c:autoTitleDeleted val="0"/>
    <c:plotArea>
      <c:layout>
        <c:manualLayout>
          <c:layoutTarget val="inner"/>
          <c:xMode val="edge"/>
          <c:yMode val="edge"/>
          <c:x val="0.15203774338982301"/>
          <c:y val="0.13113367174280899"/>
          <c:w val="0.83460517735817297"/>
          <c:h val="0.71899523029164503"/>
        </c:manualLayout>
      </c:layout>
      <c:barChart>
        <c:barDir val="col"/>
        <c:grouping val="stacked"/>
        <c:varyColors val="0"/>
        <c:ser>
          <c:idx val="0"/>
          <c:order val="0"/>
          <c:invertIfNegative val="0"/>
          <c:dLbls>
            <c:dLbl>
              <c:idx val="0"/>
              <c:layout>
                <c:manualLayout>
                  <c:x val="-1.6666666666666701E-2"/>
                  <c:y val="-0.1296296296296300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508-5549-A8D5-78B1A923DF06}"/>
                </c:ext>
              </c:extLst>
            </c:dLbl>
            <c:dLbl>
              <c:idx val="1"/>
              <c:layout>
                <c:manualLayout>
                  <c:x val="-5.5555555555555497E-3"/>
                  <c:y val="-0.3287037037037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08-5549-A8D5-78B1A923DF0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#REF!$B$84:$B$85</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#REF!$A$84:$A$85</c15:sqref>
                        </c15:formulaRef>
                      </c:ext>
                    </c:extLst>
                  </c:multiLvlStrRef>
                </c15:cat>
              </c15:filteredCategoryTitle>
            </c:ext>
            <c:ext xmlns:c16="http://schemas.microsoft.com/office/drawing/2014/chart" uri="{C3380CC4-5D6E-409C-BE32-E72D297353CC}">
              <c16:uniqueId val="{00000002-C508-5549-A8D5-78B1A923DF06}"/>
            </c:ext>
          </c:extLst>
        </c:ser>
        <c:dLbls>
          <c:showLegendKey val="0"/>
          <c:showVal val="1"/>
          <c:showCatName val="0"/>
          <c:showSerName val="0"/>
          <c:showPercent val="0"/>
          <c:showBubbleSize val="0"/>
        </c:dLbls>
        <c:gapWidth val="75"/>
        <c:overlap val="100"/>
        <c:axId val="2059694056"/>
        <c:axId val="2059692616"/>
      </c:barChart>
      <c:catAx>
        <c:axId val="2059694056"/>
        <c:scaling>
          <c:orientation val="minMax"/>
        </c:scaling>
        <c:delete val="0"/>
        <c:axPos val="b"/>
        <c:numFmt formatCode="General" sourceLinked="0"/>
        <c:majorTickMark val="none"/>
        <c:minorTickMark val="none"/>
        <c:tickLblPos val="nextTo"/>
        <c:crossAx val="2059692616"/>
        <c:crosses val="autoZero"/>
        <c:auto val="1"/>
        <c:lblAlgn val="ctr"/>
        <c:lblOffset val="100"/>
        <c:noMultiLvlLbl val="0"/>
      </c:catAx>
      <c:valAx>
        <c:axId val="2059692616"/>
        <c:scaling>
          <c:orientation val="minMax"/>
        </c:scaling>
        <c:delete val="0"/>
        <c:axPos val="l"/>
        <c:numFmt formatCode="General" sourceLinked="1"/>
        <c:majorTickMark val="none"/>
        <c:minorTickMark val="none"/>
        <c:tickLblPos val="nextTo"/>
        <c:crossAx val="2059694056"/>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6"/>
    </mc:Choice>
    <mc:Fallback>
      <c:style val="36"/>
    </mc:Fallback>
  </mc:AlternateContent>
  <c:chart>
    <c:title>
      <c:tx>
        <c:rich>
          <a:bodyPr/>
          <a:lstStyle/>
          <a:p>
            <a:pPr>
              <a:defRPr/>
            </a:pPr>
            <a:r>
              <a:rPr lang="en-US"/>
              <a:t>Investment for LED over 35,000hrs vs EEOS Grant</a:t>
            </a:r>
          </a:p>
        </c:rich>
      </c:tx>
      <c:overlay val="0"/>
    </c:title>
    <c:autoTitleDeleted val="0"/>
    <c:plotArea>
      <c:layout/>
      <c:barChart>
        <c:barDir val="col"/>
        <c:grouping val="stacked"/>
        <c:varyColors val="0"/>
        <c:ser>
          <c:idx val="0"/>
          <c:order val="0"/>
          <c:invertIfNegative val="0"/>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B2D7-E247-B8C6-186F216B803F}"/>
            </c:ext>
          </c:extLst>
        </c:ser>
        <c:dLbls>
          <c:showLegendKey val="0"/>
          <c:showVal val="0"/>
          <c:showCatName val="0"/>
          <c:showSerName val="0"/>
          <c:showPercent val="0"/>
          <c:showBubbleSize val="0"/>
        </c:dLbls>
        <c:gapWidth val="95"/>
        <c:overlap val="100"/>
        <c:axId val="2046347336"/>
        <c:axId val="2046350280"/>
      </c:barChart>
      <c:catAx>
        <c:axId val="2046347336"/>
        <c:scaling>
          <c:orientation val="minMax"/>
        </c:scaling>
        <c:delete val="0"/>
        <c:axPos val="b"/>
        <c:numFmt formatCode="General" sourceLinked="0"/>
        <c:majorTickMark val="none"/>
        <c:minorTickMark val="none"/>
        <c:tickLblPos val="nextTo"/>
        <c:crossAx val="2046350280"/>
        <c:crosses val="autoZero"/>
        <c:auto val="1"/>
        <c:lblAlgn val="ctr"/>
        <c:lblOffset val="100"/>
        <c:noMultiLvlLbl val="0"/>
      </c:catAx>
      <c:valAx>
        <c:axId val="2046350280"/>
        <c:scaling>
          <c:orientation val="minMax"/>
        </c:scaling>
        <c:delete val="0"/>
        <c:axPos val="l"/>
        <c:majorGridlines/>
        <c:title>
          <c:tx>
            <c:rich>
              <a:bodyPr/>
              <a:lstStyle/>
              <a:p>
                <a:pPr>
                  <a:defRPr/>
                </a:pPr>
                <a:r>
                  <a:rPr lang="en-US"/>
                  <a:t>€</a:t>
                </a:r>
              </a:p>
            </c:rich>
          </c:tx>
          <c:overlay val="0"/>
        </c:title>
        <c:numFmt formatCode="General" sourceLinked="1"/>
        <c:majorTickMark val="none"/>
        <c:minorTickMark val="none"/>
        <c:tickLblPos val="nextTo"/>
        <c:crossAx val="2046347336"/>
        <c:crosses val="autoZero"/>
        <c:crossBetween val="between"/>
      </c:valAx>
      <c:dTable>
        <c:showHorzBorder val="1"/>
        <c:showVertBorder val="1"/>
        <c:showOutline val="1"/>
        <c:showKeys val="1"/>
      </c:dTable>
    </c:plotArea>
    <c:plotVisOnly val="1"/>
    <c:dispBlanksAs val="gap"/>
    <c:showDLblsOverMax val="0"/>
  </c:chart>
  <c:printSettings>
    <c:headerFooter/>
    <c:pageMargins b="1" l="0.75" r="0.75" t="1" header="0.5" footer="0.5"/>
    <c:pageSetup paperSize="9" orientation="portrait" horizontalDpi="-4" verticalDpi="-4"/>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T8</a:t>
            </a:r>
            <a:r>
              <a:rPr lang="en-US" baseline="0"/>
              <a:t> Fluorescent Tubes: €15,000</a:t>
            </a:r>
          </a:p>
        </c:rich>
      </c:tx>
      <c:layout>
        <c:manualLayout>
          <c:xMode val="edge"/>
          <c:yMode val="edge"/>
          <c:x val="0.185616141732283"/>
          <c:y val="9.2592592592592605E-3"/>
        </c:manualLayout>
      </c:layout>
      <c:overlay val="0"/>
    </c:title>
    <c:autoTitleDeleted val="0"/>
    <c:view3D>
      <c:rotX val="30"/>
      <c:rotY val="0"/>
      <c:rAngAx val="0"/>
    </c:view3D>
    <c:floor>
      <c:thickness val="0"/>
    </c:floor>
    <c:sideWall>
      <c:thickness val="0"/>
    </c:sideWall>
    <c:backWall>
      <c:thickness val="0"/>
    </c:backWall>
    <c:plotArea>
      <c:layout/>
      <c:pie3DChart>
        <c:varyColors val="1"/>
        <c:ser>
          <c:idx val="0"/>
          <c:order val="0"/>
          <c:explosion val="25"/>
          <c:dLbls>
            <c:dLbl>
              <c:idx val="0"/>
              <c:layout>
                <c:manualLayout>
                  <c:x val="8.1967410323709501E-3"/>
                  <c:y val="2.724227179935840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3E8-2442-BB44-DC8A24314FCC}"/>
                </c:ext>
              </c:extLst>
            </c:dLbl>
            <c:dLbl>
              <c:idx val="1"/>
              <c:layout>
                <c:manualLayout>
                  <c:x val="-0.128087051618548"/>
                  <c:y val="0.1098454359871680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3E8-2442-BB44-DC8A24314FCC}"/>
                </c:ext>
              </c:extLst>
            </c:dLbl>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numRef>
              <c:f>'Calculator Example '!$A$103:$A$104</c:f>
              <c:numCache>
                <c:formatCode>General</c:formatCode>
                <c:ptCount val="2"/>
              </c:numCache>
            </c:numRef>
          </c:cat>
          <c:val>
            <c:numRef>
              <c:f>'Calculator Example '!$B$80:$B$81</c:f>
              <c:numCache>
                <c:formatCode>"€"#,##0</c:formatCode>
                <c:ptCount val="2"/>
              </c:numCache>
            </c:numRef>
          </c:val>
          <c:extLst>
            <c:ext xmlns:c16="http://schemas.microsoft.com/office/drawing/2014/chart" uri="{C3380CC4-5D6E-409C-BE32-E72D297353CC}">
              <c16:uniqueId val="{00000002-E3E8-2442-BB44-DC8A24314FCC}"/>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T8</a:t>
            </a:r>
            <a:r>
              <a:rPr lang="en-US" baseline="0"/>
              <a:t> LEDs: €6,000</a:t>
            </a:r>
            <a:endParaRPr lang="en-US"/>
          </a:p>
        </c:rich>
      </c:tx>
      <c:layout>
        <c:manualLayout>
          <c:xMode val="edge"/>
          <c:yMode val="edge"/>
          <c:x val="0.33554571303587"/>
          <c:y val="9.2592592592592605E-3"/>
        </c:manualLayout>
      </c:layout>
      <c:overlay val="0"/>
    </c:title>
    <c:autoTitleDeleted val="0"/>
    <c:view3D>
      <c:rotX val="30"/>
      <c:rotY val="0"/>
      <c:rAngAx val="0"/>
    </c:view3D>
    <c:floor>
      <c:thickness val="0"/>
    </c:floor>
    <c:sideWall>
      <c:thickness val="0"/>
    </c:sideWall>
    <c:backWall>
      <c:thickness val="0"/>
    </c:backWall>
    <c:plotArea>
      <c:layout/>
      <c:pie3DChart>
        <c:varyColors val="1"/>
        <c:ser>
          <c:idx val="0"/>
          <c:order val="0"/>
          <c:explosion val="25"/>
          <c:dLbls>
            <c:dLbl>
              <c:idx val="0"/>
              <c:layout>
                <c:manualLayout>
                  <c:x val="8.1967410323709501E-3"/>
                  <c:y val="2.724227179935840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164-5D4E-BBBA-77589D01E068}"/>
                </c:ext>
              </c:extLst>
            </c:dLbl>
            <c:dLbl>
              <c:idx val="1"/>
              <c:layout>
                <c:manualLayout>
                  <c:x val="-0.123069991251094"/>
                  <c:y val="3.232684456109650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164-5D4E-BBBA-77589D01E068}"/>
                </c:ext>
              </c:extLst>
            </c:dLbl>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numRef>
              <c:f>'Calculator Example '!$A$103:$A$104</c:f>
              <c:numCache>
                <c:formatCode>General</c:formatCode>
                <c:ptCount val="2"/>
              </c:numCache>
            </c:numRef>
          </c:cat>
          <c:val>
            <c:numRef>
              <c:f>'T8 Lighting CBA'!#REF!</c:f>
              <c:numCache>
                <c:formatCode>General</c:formatCode>
                <c:ptCount val="1"/>
                <c:pt idx="0">
                  <c:v>1</c:v>
                </c:pt>
              </c:numCache>
            </c:numRef>
          </c:val>
          <c:extLst>
            <c:ext xmlns:c16="http://schemas.microsoft.com/office/drawing/2014/chart" uri="{C3380CC4-5D6E-409C-BE32-E72D297353CC}">
              <c16:uniqueId val="{00000002-C164-5D4E-BBBA-77589D01E068}"/>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T8</a:t>
            </a:r>
            <a:r>
              <a:rPr lang="en-US" baseline="0"/>
              <a:t> Fluorescent Tubes: €15,000</a:t>
            </a:r>
          </a:p>
        </c:rich>
      </c:tx>
      <c:layout>
        <c:manualLayout>
          <c:xMode val="edge"/>
          <c:yMode val="edge"/>
          <c:x val="0.185616141732283"/>
          <c:y val="9.2592592592592605E-3"/>
        </c:manualLayout>
      </c:layout>
      <c:overlay val="0"/>
    </c:title>
    <c:autoTitleDeleted val="0"/>
    <c:view3D>
      <c:rotX val="30"/>
      <c:rotY val="0"/>
      <c:rAngAx val="0"/>
    </c:view3D>
    <c:floor>
      <c:thickness val="0"/>
    </c:floor>
    <c:sideWall>
      <c:thickness val="0"/>
    </c:sideWall>
    <c:backWall>
      <c:thickness val="0"/>
    </c:backWall>
    <c:plotArea>
      <c:layout/>
      <c:pie3DChart>
        <c:varyColors val="1"/>
        <c:ser>
          <c:idx val="0"/>
          <c:order val="0"/>
          <c:explosion val="25"/>
          <c:dLbls>
            <c:dLbl>
              <c:idx val="0"/>
              <c:layout>
                <c:manualLayout>
                  <c:x val="8.1967410323709501E-3"/>
                  <c:y val="2.724227179935840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6B6-5F48-8AEF-7D6F62181AF0}"/>
                </c:ext>
              </c:extLst>
            </c:dLbl>
            <c:dLbl>
              <c:idx val="1"/>
              <c:layout>
                <c:manualLayout>
                  <c:x val="-0.128087051618548"/>
                  <c:y val="0.1098454359871680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6B6-5F48-8AEF-7D6F62181AF0}"/>
                </c:ext>
              </c:extLst>
            </c:dLbl>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numRef>
              <c:f>'Calculator Example '!$A$103:$A$104</c:f>
              <c:numCache>
                <c:formatCode>General</c:formatCode>
                <c:ptCount val="2"/>
              </c:numCache>
            </c:numRef>
          </c:cat>
          <c:val>
            <c:numRef>
              <c:f>'Calculator Example '!$B$80:$B$81</c:f>
              <c:numCache>
                <c:formatCode>"€"#,##0</c:formatCode>
                <c:ptCount val="2"/>
              </c:numCache>
            </c:numRef>
          </c:val>
          <c:extLst>
            <c:ext xmlns:c16="http://schemas.microsoft.com/office/drawing/2014/chart" uri="{C3380CC4-5D6E-409C-BE32-E72D297353CC}">
              <c16:uniqueId val="{00000002-A6B6-5F48-8AEF-7D6F62181AF0}"/>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1800" b="1" i="0" baseline="0">
                <a:effectLst/>
              </a:rPr>
              <a:t>T8 Fluorescent Tubes: €17,700</a:t>
            </a:r>
            <a:endParaRPr lang="en-US">
              <a:effectLst/>
            </a:endParaRPr>
          </a:p>
        </c:rich>
      </c:tx>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0.101388888888889"/>
          <c:y val="0.32899278215223099"/>
          <c:w val="0.80277777777777803"/>
          <c:h val="0.62256999125109302"/>
        </c:manualLayout>
      </c:layout>
      <c:pie3DChart>
        <c:varyColors val="1"/>
        <c:ser>
          <c:idx val="0"/>
          <c:order val="0"/>
          <c:explosion val="25"/>
          <c:dLbls>
            <c:dLbl>
              <c:idx val="2"/>
              <c:layout>
                <c:manualLayout>
                  <c:x val="-0.13721566054243201"/>
                  <c:y val="4.966025080198310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A7A-8E41-BEDA-82D66C0CCD48}"/>
                </c:ext>
              </c:extLst>
            </c:dLbl>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numRef>
              <c:f>'Calculator Example '!$A$106:$A$108</c:f>
              <c:numCache>
                <c:formatCode>General</c:formatCode>
                <c:ptCount val="3"/>
              </c:numCache>
            </c:numRef>
          </c:cat>
          <c:val>
            <c:numRef>
              <c:f>'Calculator Example '!$B$79:$B$81</c:f>
              <c:numCache>
                <c:formatCode>"€"#,##0</c:formatCode>
                <c:ptCount val="3"/>
              </c:numCache>
            </c:numRef>
          </c:val>
          <c:extLst>
            <c:ext xmlns:c16="http://schemas.microsoft.com/office/drawing/2014/chart" uri="{C3380CC4-5D6E-409C-BE32-E72D297353CC}">
              <c16:uniqueId val="{00000001-4A7A-8E41-BEDA-82D66C0CCD48}"/>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1800" b="1" i="0" baseline="0">
                <a:effectLst/>
              </a:rPr>
              <a:t>T8 LEDs: €6,000</a:t>
            </a:r>
            <a:endParaRPr lang="en-US">
              <a:effectLst/>
            </a:endParaRPr>
          </a:p>
        </c:rich>
      </c:tx>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9.8611111111111094E-2"/>
          <c:y val="0.32436315252260101"/>
          <c:w val="0.80277777777777803"/>
          <c:h val="0.62256999125109302"/>
        </c:manualLayout>
      </c:layout>
      <c:pie3DChart>
        <c:varyColors val="1"/>
        <c:ser>
          <c:idx val="0"/>
          <c:order val="0"/>
          <c:explosion val="25"/>
          <c:dLbls>
            <c:dLbl>
              <c:idx val="0"/>
              <c:layout>
                <c:manualLayout>
                  <c:x val="0.136110892388451"/>
                  <c:y val="4.629629629629630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6E66-CA41-BACB-F0AF92829443}"/>
                </c:ext>
              </c:extLst>
            </c:dLbl>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numRef>
              <c:f>'Calculator Example '!$A$106:$A$108</c:f>
              <c:numCache>
                <c:formatCode>General</c:formatCode>
                <c:ptCount val="3"/>
              </c:numCache>
            </c:numRef>
          </c:cat>
          <c:val>
            <c:numRef>
              <c:f>'T8 Lighting CBA'!#REF!</c:f>
              <c:numCache>
                <c:formatCode>General</c:formatCode>
                <c:ptCount val="1"/>
                <c:pt idx="0">
                  <c:v>1</c:v>
                </c:pt>
              </c:numCache>
            </c:numRef>
          </c:val>
          <c:extLst>
            <c:ext xmlns:c16="http://schemas.microsoft.com/office/drawing/2014/chart" uri="{C3380CC4-5D6E-409C-BE32-E72D297353CC}">
              <c16:uniqueId val="{00000001-6E66-CA41-BACB-F0AF92829443}"/>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0"/>
    </mc:Choice>
    <mc:Fallback>
      <c:style val="30"/>
    </mc:Fallback>
  </mc:AlternateContent>
  <c:chart>
    <c:title>
      <c:tx>
        <c:rich>
          <a:bodyPr/>
          <a:lstStyle/>
          <a:p>
            <a:pPr>
              <a:defRPr/>
            </a:pPr>
            <a:r>
              <a:rPr lang="en-US"/>
              <a:t>Annual running costs vs EEOS grant</a:t>
            </a:r>
          </a:p>
        </c:rich>
      </c:tx>
      <c:overlay val="0"/>
    </c:title>
    <c:autoTitleDeleted val="0"/>
    <c:plotArea>
      <c:layout>
        <c:manualLayout>
          <c:layoutTarget val="inner"/>
          <c:xMode val="edge"/>
          <c:yMode val="edge"/>
          <c:x val="0.115945055021157"/>
          <c:y val="0.18968386023294501"/>
          <c:w val="0.85327218332536903"/>
          <c:h val="0.58806352928845596"/>
        </c:manualLayout>
      </c:layout>
      <c:barChart>
        <c:barDir val="col"/>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BA28-9B45-B98E-696615626235}"/>
            </c:ext>
          </c:extLst>
        </c:ser>
        <c:dLbls>
          <c:showLegendKey val="0"/>
          <c:showVal val="1"/>
          <c:showCatName val="0"/>
          <c:showSerName val="0"/>
          <c:showPercent val="0"/>
          <c:showBubbleSize val="0"/>
        </c:dLbls>
        <c:gapWidth val="75"/>
        <c:axId val="2059673144"/>
        <c:axId val="2059676120"/>
      </c:barChart>
      <c:catAx>
        <c:axId val="2059673144"/>
        <c:scaling>
          <c:orientation val="minMax"/>
        </c:scaling>
        <c:delete val="0"/>
        <c:axPos val="b"/>
        <c:numFmt formatCode="General" sourceLinked="0"/>
        <c:majorTickMark val="none"/>
        <c:minorTickMark val="none"/>
        <c:tickLblPos val="nextTo"/>
        <c:crossAx val="2059676120"/>
        <c:crosses val="autoZero"/>
        <c:auto val="1"/>
        <c:lblAlgn val="ctr"/>
        <c:lblOffset val="100"/>
        <c:noMultiLvlLbl val="0"/>
      </c:catAx>
      <c:valAx>
        <c:axId val="2059676120"/>
        <c:scaling>
          <c:orientation val="minMax"/>
        </c:scaling>
        <c:delete val="0"/>
        <c:axPos val="l"/>
        <c:numFmt formatCode="General" sourceLinked="1"/>
        <c:majorTickMark val="none"/>
        <c:minorTickMark val="none"/>
        <c:tickLblPos val="nextTo"/>
        <c:crossAx val="205967314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5"/>
    </mc:Choice>
    <mc:Fallback>
      <c:style val="15"/>
    </mc:Fallback>
  </mc:AlternateContent>
  <c:chart>
    <c:title>
      <c:tx>
        <c:rich>
          <a:bodyPr/>
          <a:lstStyle/>
          <a:p>
            <a:pPr>
              <a:defRPr/>
            </a:pPr>
            <a:r>
              <a:rPr lang="en-US"/>
              <a:t>Annual Running costs vs. </a:t>
            </a:r>
          </a:p>
          <a:p>
            <a:pPr>
              <a:defRPr/>
            </a:pPr>
            <a:r>
              <a:rPr lang="en-US"/>
              <a:t>Savings incl. EEOS grant</a:t>
            </a:r>
          </a:p>
        </c:rich>
      </c:tx>
      <c:layout>
        <c:manualLayout>
          <c:xMode val="edge"/>
          <c:yMode val="edge"/>
          <c:x val="0.230655949256343"/>
          <c:y val="9.2592592592592605E-3"/>
        </c:manualLayout>
      </c:layout>
      <c:overlay val="1"/>
    </c:title>
    <c:autoTitleDeleted val="0"/>
    <c:plotArea>
      <c:layout>
        <c:manualLayout>
          <c:layoutTarget val="inner"/>
          <c:xMode val="edge"/>
          <c:yMode val="edge"/>
          <c:x val="0.15203774338982301"/>
          <c:y val="0.13113367174280899"/>
          <c:w val="0.83460517735817297"/>
          <c:h val="0.71899523029164503"/>
        </c:manualLayout>
      </c:layout>
      <c:barChart>
        <c:barDir val="col"/>
        <c:grouping val="stacked"/>
        <c:varyColors val="0"/>
        <c:ser>
          <c:idx val="0"/>
          <c:order val="0"/>
          <c:invertIfNegative val="0"/>
          <c:dLbls>
            <c:dLbl>
              <c:idx val="0"/>
              <c:layout>
                <c:manualLayout>
                  <c:x val="-1.6666666666666701E-2"/>
                  <c:y val="-0.1296296296296300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A35-9A44-AF7F-A048CC951BFC}"/>
                </c:ext>
              </c:extLst>
            </c:dLbl>
            <c:dLbl>
              <c:idx val="1"/>
              <c:layout>
                <c:manualLayout>
                  <c:x val="-5.5555555555555497E-3"/>
                  <c:y val="-0.3287037037037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A35-9A44-AF7F-A048CC951BF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2-3A35-9A44-AF7F-A048CC951BFC}"/>
            </c:ext>
          </c:extLst>
        </c:ser>
        <c:dLbls>
          <c:showLegendKey val="0"/>
          <c:showVal val="1"/>
          <c:showCatName val="0"/>
          <c:showSerName val="0"/>
          <c:showPercent val="0"/>
          <c:showBubbleSize val="0"/>
        </c:dLbls>
        <c:gapWidth val="75"/>
        <c:overlap val="100"/>
        <c:axId val="2059694056"/>
        <c:axId val="2059692616"/>
      </c:barChart>
      <c:catAx>
        <c:axId val="2059694056"/>
        <c:scaling>
          <c:orientation val="minMax"/>
        </c:scaling>
        <c:delete val="0"/>
        <c:axPos val="b"/>
        <c:numFmt formatCode="General" sourceLinked="0"/>
        <c:majorTickMark val="none"/>
        <c:minorTickMark val="none"/>
        <c:tickLblPos val="nextTo"/>
        <c:crossAx val="2059692616"/>
        <c:crosses val="autoZero"/>
        <c:auto val="1"/>
        <c:lblAlgn val="ctr"/>
        <c:lblOffset val="100"/>
        <c:noMultiLvlLbl val="0"/>
      </c:catAx>
      <c:valAx>
        <c:axId val="2059692616"/>
        <c:scaling>
          <c:orientation val="minMax"/>
        </c:scaling>
        <c:delete val="0"/>
        <c:axPos val="l"/>
        <c:numFmt formatCode="General" sourceLinked="1"/>
        <c:majorTickMark val="none"/>
        <c:minorTickMark val="none"/>
        <c:tickLblPos val="nextTo"/>
        <c:crossAx val="2059694056"/>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cap="all" baseline="0">
                <a:solidFill>
                  <a:schemeClr val="lt1"/>
                </a:solidFill>
                <a:latin typeface="+mn-lt"/>
                <a:ea typeface="+mn-ea"/>
                <a:cs typeface="+mn-cs"/>
              </a:defRPr>
            </a:pPr>
            <a:r>
              <a:rPr lang="en-GB"/>
              <a:t>System's Annual Energy Consumption and Operation Cost</a:t>
            </a:r>
          </a:p>
        </c:rich>
      </c:tx>
      <c:overlay val="0"/>
      <c:spPr>
        <a:noFill/>
        <a:ln>
          <a:noFill/>
        </a:ln>
        <a:effectLst/>
      </c:spPr>
      <c:txPr>
        <a:bodyPr rot="0" spcFirstLastPara="1" vertOverflow="ellipsis" vert="horz" wrap="square" anchor="ctr" anchorCtr="1"/>
        <a:lstStyle/>
        <a:p>
          <a:pPr>
            <a:defRPr sz="1800" b="0" i="0" u="none" strike="noStrike" kern="1200" cap="all" baseline="0">
              <a:solidFill>
                <a:schemeClr val="lt1"/>
              </a:solidFill>
              <a:latin typeface="+mn-lt"/>
              <a:ea typeface="+mn-ea"/>
              <a:cs typeface="+mn-cs"/>
            </a:defRPr>
          </a:pPr>
          <a:endParaRPr lang="en-US"/>
        </a:p>
      </c:txPr>
    </c:title>
    <c:autoTitleDeleted val="0"/>
    <c:view3D>
      <c:rotX val="15"/>
      <c:rotY val="20"/>
      <c:depthPercent val="100"/>
      <c:rAngAx val="1"/>
    </c:view3D>
    <c:floor>
      <c:thickness val="0"/>
      <c:spPr>
        <a:solidFill>
          <a:schemeClr val="bg2">
            <a:lumMod val="75000"/>
            <a:alpha val="27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'Calculator '!$B$23</c:f>
              <c:strCache>
                <c:ptCount val="1"/>
                <c:pt idx="0">
                  <c:v>Existing Lighting</c:v>
                </c:pt>
              </c:strCache>
            </c:strRef>
          </c:tx>
          <c:spPr>
            <a:solidFill>
              <a:schemeClr val="accent1">
                <a:alpha val="88000"/>
              </a:schemeClr>
            </a:solidFill>
            <a:ln>
              <a:solidFill>
                <a:schemeClr val="accent1">
                  <a:lumMod val="50000"/>
                </a:schemeClr>
              </a:solidFill>
            </a:ln>
            <a:effectLst/>
            <a:scene3d>
              <a:camera prst="orthographicFront"/>
              <a:lightRig rig="threePt" dir="t"/>
            </a:scene3d>
            <a:sp3d prstMaterial="flat">
              <a:contourClr>
                <a:schemeClr val="accent1">
                  <a:lumMod val="50000"/>
                </a:schemeClr>
              </a:contourClr>
            </a:sp3d>
          </c:spPr>
          <c:invertIfNegative val="0"/>
          <c:dLbls>
            <c:spPr>
              <a:solidFill>
                <a:schemeClr val="accent1">
                  <a:alpha val="30000"/>
                </a:schemeClr>
              </a:solidFill>
              <a:ln>
                <a:solidFill>
                  <a:schemeClr val="lt1">
                    <a:alpha val="50000"/>
                  </a:schemeClr>
                </a:solidFill>
                <a:round/>
              </a:ln>
              <a:effectLst>
                <a:outerShdw blurRad="63500" dist="889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('Calculator '!$A$28,'Calculator '!$A$36)</c:f>
              <c:strCache>
                <c:ptCount val="2"/>
                <c:pt idx="0">
                  <c:v>Annual electricity use (kWh)</c:v>
                </c:pt>
                <c:pt idx="1">
                  <c:v>Annual operation cost (€/Year)</c:v>
                </c:pt>
              </c:strCache>
            </c:strRef>
          </c:cat>
          <c:val>
            <c:numRef>
              <c:f>('Calculator '!$B$28,'Calculator '!$B$36)</c:f>
              <c:numCache>
                <c:formatCode>"€"#,##0</c:formatCode>
                <c:ptCount val="2"/>
                <c:pt idx="0" formatCode="_-* #,##0_-;\-* #,##0_-;_-* &quot;-&quot;??_-;_-@_-">
                  <c:v>#N/A</c:v>
                </c:pt>
                <c:pt idx="1">
                  <c:v>#N/A</c:v>
                </c:pt>
              </c:numCache>
            </c:numRef>
          </c:val>
          <c:extLst>
            <c:ext xmlns:c16="http://schemas.microsoft.com/office/drawing/2014/chart" uri="{C3380CC4-5D6E-409C-BE32-E72D297353CC}">
              <c16:uniqueId val="{00000004-3FA2-644B-817A-ADAC5870E9F9}"/>
            </c:ext>
          </c:extLst>
        </c:ser>
        <c:ser>
          <c:idx val="1"/>
          <c:order val="1"/>
          <c:tx>
            <c:strRef>
              <c:f>'Calculator '!$C$23</c:f>
              <c:strCache>
                <c:ptCount val="1"/>
                <c:pt idx="0">
                  <c:v>LED Replacement</c:v>
                </c:pt>
              </c:strCache>
            </c:strRef>
          </c:tx>
          <c:spPr>
            <a:solidFill>
              <a:schemeClr val="accent2">
                <a:alpha val="88000"/>
              </a:schemeClr>
            </a:solidFill>
            <a:ln>
              <a:solidFill>
                <a:schemeClr val="accent2">
                  <a:lumMod val="50000"/>
                </a:schemeClr>
              </a:solidFill>
            </a:ln>
            <a:effectLst/>
            <a:scene3d>
              <a:camera prst="orthographicFront"/>
              <a:lightRig rig="threePt" dir="t"/>
            </a:scene3d>
            <a:sp3d prstMaterial="flat">
              <a:contourClr>
                <a:schemeClr val="accent2">
                  <a:lumMod val="50000"/>
                </a:schemeClr>
              </a:contourClr>
            </a:sp3d>
          </c:spPr>
          <c:invertIfNegative val="0"/>
          <c:dLbls>
            <c:spPr>
              <a:solidFill>
                <a:schemeClr val="accent2">
                  <a:alpha val="30000"/>
                </a:schemeClr>
              </a:solidFill>
              <a:ln>
                <a:solidFill>
                  <a:schemeClr val="lt1">
                    <a:alpha val="50000"/>
                  </a:schemeClr>
                </a:solidFill>
                <a:round/>
              </a:ln>
              <a:effectLst>
                <a:outerShdw blurRad="63500" dist="889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('Calculator '!$A$28,'Calculator '!$A$36)</c:f>
              <c:strCache>
                <c:ptCount val="2"/>
                <c:pt idx="0">
                  <c:v>Annual electricity use (kWh)</c:v>
                </c:pt>
                <c:pt idx="1">
                  <c:v>Annual operation cost (€/Year)</c:v>
                </c:pt>
              </c:strCache>
            </c:strRef>
          </c:cat>
          <c:val>
            <c:numRef>
              <c:f>('Calculator '!$C$28,'Calculator '!$C$36)</c:f>
              <c:numCache>
                <c:formatCode>"€"#,##0</c:formatCode>
                <c:ptCount val="2"/>
                <c:pt idx="0" formatCode="_-* #,##0_-;\-* #,##0_-;_-* &quot;-&quot;??_-;_-@_-">
                  <c:v>#N/A</c:v>
                </c:pt>
                <c:pt idx="1">
                  <c:v>#N/A</c:v>
                </c:pt>
              </c:numCache>
            </c:numRef>
          </c:val>
          <c:extLst>
            <c:ext xmlns:c16="http://schemas.microsoft.com/office/drawing/2014/chart" uri="{C3380CC4-5D6E-409C-BE32-E72D297353CC}">
              <c16:uniqueId val="{00000006-3FA2-644B-817A-ADAC5870E9F9}"/>
            </c:ext>
          </c:extLst>
        </c:ser>
        <c:dLbls>
          <c:showLegendKey val="0"/>
          <c:showVal val="1"/>
          <c:showCatName val="0"/>
          <c:showSerName val="0"/>
          <c:showPercent val="0"/>
          <c:showBubbleSize val="0"/>
        </c:dLbls>
        <c:gapWidth val="84"/>
        <c:gapDepth val="53"/>
        <c:shape val="box"/>
        <c:axId val="288309856"/>
        <c:axId val="290625376"/>
        <c:axId val="0"/>
      </c:bar3DChart>
      <c:catAx>
        <c:axId val="28830985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lt1">
                    <a:lumMod val="75000"/>
                  </a:schemeClr>
                </a:solidFill>
                <a:latin typeface="+mn-lt"/>
                <a:ea typeface="+mn-ea"/>
                <a:cs typeface="+mn-cs"/>
              </a:defRPr>
            </a:pPr>
            <a:endParaRPr lang="en-US"/>
          </a:p>
        </c:txPr>
        <c:crossAx val="290625376"/>
        <c:crosses val="autoZero"/>
        <c:auto val="1"/>
        <c:lblAlgn val="ctr"/>
        <c:lblOffset val="100"/>
        <c:noMultiLvlLbl val="0"/>
      </c:catAx>
      <c:valAx>
        <c:axId val="290625376"/>
        <c:scaling>
          <c:orientation val="minMax"/>
        </c:scaling>
        <c:delete val="1"/>
        <c:axPos val="l"/>
        <c:numFmt formatCode="_-* #,##0_-;\-* #,##0_-;_-* &quot;-&quot;??_-;_-@_-" sourceLinked="1"/>
        <c:majorTickMark val="out"/>
        <c:minorTickMark val="none"/>
        <c:tickLblPos val="nextTo"/>
        <c:crossAx val="28830985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lt1">
                  <a:lumMod val="75000"/>
                </a:schemeClr>
              </a:solidFill>
              <a:latin typeface="+mn-lt"/>
              <a:ea typeface="+mn-ea"/>
              <a:cs typeface="+mn-cs"/>
            </a:defRPr>
          </a:pPr>
          <a:endParaRPr lang="en-US"/>
        </a:p>
      </c:txPr>
    </c:legend>
    <c:plotVisOnly val="1"/>
    <c:dispBlanksAs val="gap"/>
    <c:showDLblsOverMax val="0"/>
    <c:extLst/>
  </c:chart>
  <c:spPr>
    <a:solidFill>
      <a:schemeClr val="dk1">
        <a:lumMod val="75000"/>
        <a:lumOff val="25000"/>
      </a:schemeClr>
    </a:solidFill>
    <a:ln w="6350" cap="flat" cmpd="sng" algn="ctr">
      <a:solidFill>
        <a:schemeClr val="dk1">
          <a:tint val="7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cap="all" baseline="0">
                <a:solidFill>
                  <a:schemeClr val="lt1"/>
                </a:solidFill>
                <a:latin typeface="+mn-lt"/>
                <a:ea typeface="+mn-ea"/>
                <a:cs typeface="+mn-cs"/>
              </a:defRPr>
            </a:pPr>
            <a:r>
              <a:rPr lang="en-GB"/>
              <a:t>System's Installation and Lifetime Cost</a:t>
            </a:r>
          </a:p>
        </c:rich>
      </c:tx>
      <c:overlay val="0"/>
      <c:spPr>
        <a:noFill/>
        <a:ln>
          <a:noFill/>
        </a:ln>
        <a:effectLst/>
      </c:spPr>
      <c:txPr>
        <a:bodyPr rot="0" spcFirstLastPara="1" vertOverflow="ellipsis" vert="horz" wrap="square" anchor="ctr" anchorCtr="1"/>
        <a:lstStyle/>
        <a:p>
          <a:pPr>
            <a:defRPr sz="1800" b="0" i="0" u="none" strike="noStrike" kern="1200" cap="all" baseline="0">
              <a:solidFill>
                <a:schemeClr val="lt1"/>
              </a:solidFill>
              <a:latin typeface="+mn-lt"/>
              <a:ea typeface="+mn-ea"/>
              <a:cs typeface="+mn-cs"/>
            </a:defRPr>
          </a:pPr>
          <a:endParaRPr lang="en-US"/>
        </a:p>
      </c:txPr>
    </c:title>
    <c:autoTitleDeleted val="0"/>
    <c:view3D>
      <c:rotX val="15"/>
      <c:rotY val="20"/>
      <c:depthPercent val="100"/>
      <c:rAngAx val="1"/>
    </c:view3D>
    <c:floor>
      <c:thickness val="0"/>
      <c:spPr>
        <a:solidFill>
          <a:schemeClr val="bg2">
            <a:lumMod val="75000"/>
            <a:alpha val="27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'Calculator '!$B$50</c:f>
              <c:strCache>
                <c:ptCount val="1"/>
                <c:pt idx="0">
                  <c:v>Existing Lighting</c:v>
                </c:pt>
              </c:strCache>
            </c:strRef>
          </c:tx>
          <c:spPr>
            <a:solidFill>
              <a:schemeClr val="accent1">
                <a:alpha val="88000"/>
              </a:schemeClr>
            </a:solidFill>
            <a:ln>
              <a:solidFill>
                <a:schemeClr val="accent1">
                  <a:lumMod val="50000"/>
                </a:schemeClr>
              </a:solidFill>
            </a:ln>
            <a:effectLst/>
            <a:scene3d>
              <a:camera prst="orthographicFront"/>
              <a:lightRig rig="threePt" dir="t"/>
            </a:scene3d>
            <a:sp3d prstMaterial="flat">
              <a:contourClr>
                <a:schemeClr val="accent1">
                  <a:lumMod val="50000"/>
                </a:schemeClr>
              </a:contourClr>
            </a:sp3d>
          </c:spPr>
          <c:invertIfNegative val="0"/>
          <c:dLbls>
            <c:spPr>
              <a:solidFill>
                <a:schemeClr val="accent1">
                  <a:alpha val="30000"/>
                </a:schemeClr>
              </a:solidFill>
              <a:ln>
                <a:solidFill>
                  <a:schemeClr val="lt1">
                    <a:alpha val="50000"/>
                  </a:schemeClr>
                </a:solidFill>
                <a:round/>
              </a:ln>
              <a:effectLst>
                <a:outerShdw blurRad="63500" dist="889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'Calculator '!$A$54:$A$56</c:f>
              <c:strCache>
                <c:ptCount val="3"/>
                <c:pt idx="0">
                  <c:v>System purchasing cost (€)</c:v>
                </c:pt>
                <c:pt idx="1">
                  <c:v>Electricity Cost during system lifetime (€)</c:v>
                </c:pt>
                <c:pt idx="2">
                  <c:v>Total cost (instal and lifetime operation) (€)</c:v>
                </c:pt>
              </c:strCache>
            </c:strRef>
          </c:cat>
          <c:val>
            <c:numRef>
              <c:f>'Calculator '!$B$54:$B$56</c:f>
              <c:numCache>
                <c:formatCode>"€"#,##0</c:formatCode>
                <c:ptCount val="3"/>
                <c:pt idx="0">
                  <c:v>#N/A</c:v>
                </c:pt>
                <c:pt idx="1">
                  <c:v>0</c:v>
                </c:pt>
                <c:pt idx="2">
                  <c:v>#N/A</c:v>
                </c:pt>
              </c:numCache>
            </c:numRef>
          </c:val>
          <c:extLst>
            <c:ext xmlns:c16="http://schemas.microsoft.com/office/drawing/2014/chart" uri="{C3380CC4-5D6E-409C-BE32-E72D297353CC}">
              <c16:uniqueId val="{00000004-C6C8-5840-8454-B13AFB52C829}"/>
            </c:ext>
          </c:extLst>
        </c:ser>
        <c:ser>
          <c:idx val="1"/>
          <c:order val="1"/>
          <c:tx>
            <c:strRef>
              <c:f>'Calculator '!$C$50</c:f>
              <c:strCache>
                <c:ptCount val="1"/>
                <c:pt idx="0">
                  <c:v>LED Replacement</c:v>
                </c:pt>
              </c:strCache>
            </c:strRef>
          </c:tx>
          <c:spPr>
            <a:solidFill>
              <a:schemeClr val="accent2">
                <a:alpha val="88000"/>
              </a:schemeClr>
            </a:solidFill>
            <a:ln>
              <a:solidFill>
                <a:schemeClr val="accent2">
                  <a:lumMod val="50000"/>
                </a:schemeClr>
              </a:solidFill>
            </a:ln>
            <a:effectLst/>
            <a:scene3d>
              <a:camera prst="orthographicFront"/>
              <a:lightRig rig="threePt" dir="t"/>
            </a:scene3d>
            <a:sp3d prstMaterial="flat">
              <a:contourClr>
                <a:schemeClr val="accent2">
                  <a:lumMod val="50000"/>
                </a:schemeClr>
              </a:contourClr>
            </a:sp3d>
          </c:spPr>
          <c:invertIfNegative val="0"/>
          <c:dLbls>
            <c:spPr>
              <a:solidFill>
                <a:schemeClr val="accent2">
                  <a:alpha val="30000"/>
                </a:schemeClr>
              </a:solidFill>
              <a:ln>
                <a:solidFill>
                  <a:schemeClr val="lt1">
                    <a:alpha val="50000"/>
                  </a:schemeClr>
                </a:solidFill>
                <a:round/>
              </a:ln>
              <a:effectLst>
                <a:outerShdw blurRad="63500" dist="889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'Calculator '!$A$54:$A$56</c:f>
              <c:strCache>
                <c:ptCount val="3"/>
                <c:pt idx="0">
                  <c:v>System purchasing cost (€)</c:v>
                </c:pt>
                <c:pt idx="1">
                  <c:v>Electricity Cost during system lifetime (€)</c:v>
                </c:pt>
                <c:pt idx="2">
                  <c:v>Total cost (instal and lifetime operation) (€)</c:v>
                </c:pt>
              </c:strCache>
            </c:strRef>
          </c:cat>
          <c:val>
            <c:numRef>
              <c:f>'Calculator '!$C$54:$C$56</c:f>
              <c:numCache>
                <c:formatCode>"€"#,##0</c:formatCode>
                <c:ptCount val="3"/>
                <c:pt idx="0">
                  <c:v>#N/A</c:v>
                </c:pt>
                <c:pt idx="1">
                  <c:v>0</c:v>
                </c:pt>
                <c:pt idx="2">
                  <c:v>#N/A</c:v>
                </c:pt>
              </c:numCache>
            </c:numRef>
          </c:val>
          <c:extLst>
            <c:ext xmlns:c16="http://schemas.microsoft.com/office/drawing/2014/chart" uri="{C3380CC4-5D6E-409C-BE32-E72D297353CC}">
              <c16:uniqueId val="{00000006-C6C8-5840-8454-B13AFB52C829}"/>
            </c:ext>
          </c:extLst>
        </c:ser>
        <c:dLbls>
          <c:showLegendKey val="0"/>
          <c:showVal val="1"/>
          <c:showCatName val="0"/>
          <c:showSerName val="0"/>
          <c:showPercent val="0"/>
          <c:showBubbleSize val="0"/>
        </c:dLbls>
        <c:gapWidth val="84"/>
        <c:gapDepth val="53"/>
        <c:shape val="box"/>
        <c:axId val="288309856"/>
        <c:axId val="290625376"/>
        <c:axId val="0"/>
      </c:bar3DChart>
      <c:catAx>
        <c:axId val="28830985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lt1">
                    <a:lumMod val="75000"/>
                  </a:schemeClr>
                </a:solidFill>
                <a:latin typeface="+mn-lt"/>
                <a:ea typeface="+mn-ea"/>
                <a:cs typeface="+mn-cs"/>
              </a:defRPr>
            </a:pPr>
            <a:endParaRPr lang="en-US"/>
          </a:p>
        </c:txPr>
        <c:crossAx val="290625376"/>
        <c:crosses val="autoZero"/>
        <c:auto val="1"/>
        <c:lblAlgn val="ctr"/>
        <c:lblOffset val="100"/>
        <c:noMultiLvlLbl val="0"/>
      </c:catAx>
      <c:valAx>
        <c:axId val="290625376"/>
        <c:scaling>
          <c:orientation val="minMax"/>
        </c:scaling>
        <c:delete val="1"/>
        <c:axPos val="l"/>
        <c:numFmt formatCode="&quot;€&quot;#,##0" sourceLinked="1"/>
        <c:majorTickMark val="out"/>
        <c:minorTickMark val="none"/>
        <c:tickLblPos val="nextTo"/>
        <c:crossAx val="28830985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lt1">
                  <a:lumMod val="75000"/>
                </a:schemeClr>
              </a:solidFill>
              <a:latin typeface="+mn-lt"/>
              <a:ea typeface="+mn-ea"/>
              <a:cs typeface="+mn-cs"/>
            </a:defRPr>
          </a:pPr>
          <a:endParaRPr lang="en-US"/>
        </a:p>
      </c:txPr>
    </c:legend>
    <c:plotVisOnly val="1"/>
    <c:dispBlanksAs val="gap"/>
    <c:showDLblsOverMax val="0"/>
    <c:extLst/>
  </c:chart>
  <c:spPr>
    <a:solidFill>
      <a:schemeClr val="dk1">
        <a:lumMod val="75000"/>
        <a:lumOff val="25000"/>
      </a:schemeClr>
    </a:solidFill>
    <a:ln w="6350" cap="flat" cmpd="sng" algn="ctr">
      <a:solidFill>
        <a:schemeClr val="dk1">
          <a:tint val="7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T8</a:t>
            </a:r>
            <a:r>
              <a:rPr lang="en-US" baseline="0"/>
              <a:t> LEDs: €6,000</a:t>
            </a:r>
            <a:endParaRPr lang="en-US"/>
          </a:p>
        </c:rich>
      </c:tx>
      <c:layout>
        <c:manualLayout>
          <c:xMode val="edge"/>
          <c:yMode val="edge"/>
          <c:x val="0.33554571303587"/>
          <c:y val="9.2592592592592605E-3"/>
        </c:manualLayout>
      </c:layout>
      <c:overlay val="0"/>
    </c:title>
    <c:autoTitleDeleted val="0"/>
    <c:view3D>
      <c:rotX val="30"/>
      <c:rotY val="0"/>
      <c:rAngAx val="0"/>
    </c:view3D>
    <c:floor>
      <c:thickness val="0"/>
    </c:floor>
    <c:sideWall>
      <c:thickness val="0"/>
    </c:sideWall>
    <c:backWall>
      <c:thickness val="0"/>
    </c:backWall>
    <c:plotArea>
      <c:layout/>
      <c:pie3DChart>
        <c:varyColors val="1"/>
        <c:ser>
          <c:idx val="0"/>
          <c:order val="0"/>
          <c:explosion val="25"/>
          <c:dLbls>
            <c:dLbl>
              <c:idx val="0"/>
              <c:layout>
                <c:manualLayout>
                  <c:x val="8.1967410323709501E-3"/>
                  <c:y val="2.724227179935840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ED6-EB41-8989-2C039A9ACA49}"/>
                </c:ext>
              </c:extLst>
            </c:dLbl>
            <c:dLbl>
              <c:idx val="1"/>
              <c:layout>
                <c:manualLayout>
                  <c:x val="-0.123069991251094"/>
                  <c:y val="3.232684456109650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ED6-EB41-8989-2C039A9ACA49}"/>
                </c:ext>
              </c:extLst>
            </c:dLbl>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numRef>
              <c:f>'Calculator Example '!$A$103:$A$104</c:f>
              <c:numCache>
                <c:formatCode>General</c:formatCode>
                <c:ptCount val="2"/>
              </c:numCache>
            </c:numRef>
          </c:cat>
          <c:val>
            <c:numRef>
              <c:f>'T8 Lighting CBA'!#REF!</c:f>
              <c:numCache>
                <c:formatCode>General</c:formatCode>
                <c:ptCount val="1"/>
                <c:pt idx="0">
                  <c:v>1</c:v>
                </c:pt>
              </c:numCache>
            </c:numRef>
          </c:val>
          <c:extLst>
            <c:ext xmlns:c16="http://schemas.microsoft.com/office/drawing/2014/chart" uri="{C3380CC4-5D6E-409C-BE32-E72D297353CC}">
              <c16:uniqueId val="{00000002-8ED6-EB41-8989-2C039A9ACA49}"/>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1800" b="1" i="0" baseline="0">
                <a:effectLst/>
              </a:rPr>
              <a:t>T8 Fluorescent Tubes: €17,700</a:t>
            </a:r>
            <a:endParaRPr lang="en-US">
              <a:effectLst/>
            </a:endParaRPr>
          </a:p>
        </c:rich>
      </c:tx>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0.101388888888889"/>
          <c:y val="0.32899278215223099"/>
          <c:w val="0.80277777777777803"/>
          <c:h val="0.62256999125109302"/>
        </c:manualLayout>
      </c:layout>
      <c:pie3DChart>
        <c:varyColors val="1"/>
        <c:ser>
          <c:idx val="0"/>
          <c:order val="0"/>
          <c:explosion val="25"/>
          <c:dLbls>
            <c:dLbl>
              <c:idx val="2"/>
              <c:layout>
                <c:manualLayout>
                  <c:x val="-0.13721566054243201"/>
                  <c:y val="4.966025080198310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9E3-7A4C-B2B6-5A84C18D713F}"/>
                </c:ext>
              </c:extLst>
            </c:dLbl>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numRef>
              <c:f>'Calculator Example '!$A$106:$A$108</c:f>
              <c:numCache>
                <c:formatCode>General</c:formatCode>
                <c:ptCount val="3"/>
              </c:numCache>
            </c:numRef>
          </c:cat>
          <c:val>
            <c:numRef>
              <c:f>'Calculator Example '!$B$79:$B$81</c:f>
              <c:numCache>
                <c:formatCode>"€"#,##0</c:formatCode>
                <c:ptCount val="3"/>
              </c:numCache>
            </c:numRef>
          </c:val>
          <c:extLst>
            <c:ext xmlns:c16="http://schemas.microsoft.com/office/drawing/2014/chart" uri="{C3380CC4-5D6E-409C-BE32-E72D297353CC}">
              <c16:uniqueId val="{00000001-B9E3-7A4C-B2B6-5A84C18D713F}"/>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1800" b="1" i="0" baseline="0">
                <a:effectLst/>
              </a:rPr>
              <a:t>T8 LEDs: €6,000</a:t>
            </a:r>
            <a:endParaRPr lang="en-US">
              <a:effectLst/>
            </a:endParaRPr>
          </a:p>
        </c:rich>
      </c:tx>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9.8611111111111094E-2"/>
          <c:y val="0.32436315252260101"/>
          <c:w val="0.80277777777777803"/>
          <c:h val="0.62256999125109302"/>
        </c:manualLayout>
      </c:layout>
      <c:pie3DChart>
        <c:varyColors val="1"/>
        <c:ser>
          <c:idx val="0"/>
          <c:order val="0"/>
          <c:explosion val="25"/>
          <c:dLbls>
            <c:dLbl>
              <c:idx val="0"/>
              <c:layout>
                <c:manualLayout>
                  <c:x val="0.136110892388451"/>
                  <c:y val="4.629629629629630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C34-4A4B-AD85-9A92C39455B0}"/>
                </c:ext>
              </c:extLst>
            </c:dLbl>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numRef>
              <c:f>'Calculator Example '!$A$106:$A$108</c:f>
              <c:numCache>
                <c:formatCode>General</c:formatCode>
                <c:ptCount val="3"/>
              </c:numCache>
            </c:numRef>
          </c:cat>
          <c:val>
            <c:numRef>
              <c:f>'T8 Lighting CBA'!#REF!</c:f>
              <c:numCache>
                <c:formatCode>General</c:formatCode>
                <c:ptCount val="1"/>
                <c:pt idx="0">
                  <c:v>1</c:v>
                </c:pt>
              </c:numCache>
            </c:numRef>
          </c:val>
          <c:extLst>
            <c:ext xmlns:c16="http://schemas.microsoft.com/office/drawing/2014/chart" uri="{C3380CC4-5D6E-409C-BE32-E72D297353CC}">
              <c16:uniqueId val="{00000001-4C34-4A4B-AD85-9A92C39455B0}"/>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30"/>
    </mc:Choice>
    <mc:Fallback>
      <c:style val="30"/>
    </mc:Fallback>
  </mc:AlternateContent>
  <c:chart>
    <c:title>
      <c:tx>
        <c:rich>
          <a:bodyPr/>
          <a:lstStyle/>
          <a:p>
            <a:pPr>
              <a:defRPr/>
            </a:pPr>
            <a:r>
              <a:rPr lang="en-US"/>
              <a:t>Annual running costs vs EEOS grant</a:t>
            </a:r>
          </a:p>
        </c:rich>
      </c:tx>
      <c:overlay val="0"/>
    </c:title>
    <c:autoTitleDeleted val="0"/>
    <c:plotArea>
      <c:layout>
        <c:manualLayout>
          <c:layoutTarget val="inner"/>
          <c:xMode val="edge"/>
          <c:yMode val="edge"/>
          <c:x val="0.115945055021157"/>
          <c:y val="0.18968386023294501"/>
          <c:w val="0.85327218332536903"/>
          <c:h val="0.58806352928845596"/>
        </c:manualLayout>
      </c:layout>
      <c:barChart>
        <c:barDir val="col"/>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2894-EF49-A3E7-1E908DB4BE5E}"/>
            </c:ext>
          </c:extLst>
        </c:ser>
        <c:dLbls>
          <c:showLegendKey val="0"/>
          <c:showVal val="1"/>
          <c:showCatName val="0"/>
          <c:showSerName val="0"/>
          <c:showPercent val="0"/>
          <c:showBubbleSize val="0"/>
        </c:dLbls>
        <c:gapWidth val="75"/>
        <c:axId val="2059673144"/>
        <c:axId val="2059676120"/>
      </c:barChart>
      <c:catAx>
        <c:axId val="2059673144"/>
        <c:scaling>
          <c:orientation val="minMax"/>
        </c:scaling>
        <c:delete val="0"/>
        <c:axPos val="b"/>
        <c:numFmt formatCode="General" sourceLinked="0"/>
        <c:majorTickMark val="none"/>
        <c:minorTickMark val="none"/>
        <c:tickLblPos val="nextTo"/>
        <c:crossAx val="2059676120"/>
        <c:crosses val="autoZero"/>
        <c:auto val="1"/>
        <c:lblAlgn val="ctr"/>
        <c:lblOffset val="100"/>
        <c:noMultiLvlLbl val="0"/>
      </c:catAx>
      <c:valAx>
        <c:axId val="2059676120"/>
        <c:scaling>
          <c:orientation val="minMax"/>
        </c:scaling>
        <c:delete val="0"/>
        <c:axPos val="l"/>
        <c:numFmt formatCode="General" sourceLinked="1"/>
        <c:majorTickMark val="none"/>
        <c:minorTickMark val="none"/>
        <c:tickLblPos val="nextTo"/>
        <c:crossAx val="205967314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5"/>
    </mc:Choice>
    <mc:Fallback>
      <c:style val="15"/>
    </mc:Fallback>
  </mc:AlternateContent>
  <c:chart>
    <c:title>
      <c:tx>
        <c:rich>
          <a:bodyPr/>
          <a:lstStyle/>
          <a:p>
            <a:pPr>
              <a:defRPr/>
            </a:pPr>
            <a:r>
              <a:rPr lang="en-US"/>
              <a:t>Annual Running costs vs. </a:t>
            </a:r>
          </a:p>
          <a:p>
            <a:pPr>
              <a:defRPr/>
            </a:pPr>
            <a:r>
              <a:rPr lang="en-US"/>
              <a:t>Savings incl. EEOS grant</a:t>
            </a:r>
          </a:p>
        </c:rich>
      </c:tx>
      <c:layout>
        <c:manualLayout>
          <c:xMode val="edge"/>
          <c:yMode val="edge"/>
          <c:x val="0.230655949256343"/>
          <c:y val="9.2592592592592605E-3"/>
        </c:manualLayout>
      </c:layout>
      <c:overlay val="1"/>
    </c:title>
    <c:autoTitleDeleted val="0"/>
    <c:plotArea>
      <c:layout>
        <c:manualLayout>
          <c:layoutTarget val="inner"/>
          <c:xMode val="edge"/>
          <c:yMode val="edge"/>
          <c:x val="0.15203774338982301"/>
          <c:y val="0.13113367174280899"/>
          <c:w val="0.83460517735817297"/>
          <c:h val="0.71899523029164503"/>
        </c:manualLayout>
      </c:layout>
      <c:barChart>
        <c:barDir val="col"/>
        <c:grouping val="stacked"/>
        <c:varyColors val="0"/>
        <c:ser>
          <c:idx val="0"/>
          <c:order val="0"/>
          <c:invertIfNegative val="0"/>
          <c:dLbls>
            <c:dLbl>
              <c:idx val="0"/>
              <c:layout>
                <c:manualLayout>
                  <c:x val="-1.6666666666666701E-2"/>
                  <c:y val="-0.1296296296296300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EB-E442-B7BA-F12C821BAF11}"/>
                </c:ext>
              </c:extLst>
            </c:dLbl>
            <c:dLbl>
              <c:idx val="1"/>
              <c:layout>
                <c:manualLayout>
                  <c:x val="-5.5555555555555497E-3"/>
                  <c:y val="-0.3287037037037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EB-E442-B7BA-F12C821BAF1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2-1AEB-E442-B7BA-F12C821BAF11}"/>
            </c:ext>
          </c:extLst>
        </c:ser>
        <c:dLbls>
          <c:showLegendKey val="0"/>
          <c:showVal val="1"/>
          <c:showCatName val="0"/>
          <c:showSerName val="0"/>
          <c:showPercent val="0"/>
          <c:showBubbleSize val="0"/>
        </c:dLbls>
        <c:gapWidth val="75"/>
        <c:overlap val="100"/>
        <c:axId val="2059694056"/>
        <c:axId val="2059692616"/>
      </c:barChart>
      <c:catAx>
        <c:axId val="2059694056"/>
        <c:scaling>
          <c:orientation val="minMax"/>
        </c:scaling>
        <c:delete val="0"/>
        <c:axPos val="b"/>
        <c:numFmt formatCode="General" sourceLinked="0"/>
        <c:majorTickMark val="none"/>
        <c:minorTickMark val="none"/>
        <c:tickLblPos val="nextTo"/>
        <c:crossAx val="2059692616"/>
        <c:crosses val="autoZero"/>
        <c:auto val="1"/>
        <c:lblAlgn val="ctr"/>
        <c:lblOffset val="100"/>
        <c:noMultiLvlLbl val="0"/>
      </c:catAx>
      <c:valAx>
        <c:axId val="2059692616"/>
        <c:scaling>
          <c:orientation val="minMax"/>
        </c:scaling>
        <c:delete val="0"/>
        <c:axPos val="l"/>
        <c:numFmt formatCode="General" sourceLinked="1"/>
        <c:majorTickMark val="none"/>
        <c:minorTickMark val="none"/>
        <c:tickLblPos val="nextTo"/>
        <c:crossAx val="2059694056"/>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cap="all" baseline="0">
                <a:solidFill>
                  <a:schemeClr val="lt1"/>
                </a:solidFill>
                <a:latin typeface="+mn-lt"/>
                <a:ea typeface="+mn-ea"/>
                <a:cs typeface="+mn-cs"/>
              </a:defRPr>
            </a:pPr>
            <a:r>
              <a:rPr lang="en-GB"/>
              <a:t>System's Annual Energy Consumption and Operation Cost</a:t>
            </a:r>
          </a:p>
        </c:rich>
      </c:tx>
      <c:overlay val="0"/>
      <c:spPr>
        <a:noFill/>
        <a:ln>
          <a:noFill/>
        </a:ln>
        <a:effectLst/>
      </c:spPr>
      <c:txPr>
        <a:bodyPr rot="0" spcFirstLastPara="1" vertOverflow="ellipsis" vert="horz" wrap="square" anchor="ctr" anchorCtr="1"/>
        <a:lstStyle/>
        <a:p>
          <a:pPr>
            <a:defRPr sz="1800" b="0" i="0" u="none" strike="noStrike" kern="1200" cap="all" baseline="0">
              <a:solidFill>
                <a:schemeClr val="lt1"/>
              </a:solidFill>
              <a:latin typeface="+mn-lt"/>
              <a:ea typeface="+mn-ea"/>
              <a:cs typeface="+mn-cs"/>
            </a:defRPr>
          </a:pPr>
          <a:endParaRPr lang="en-US"/>
        </a:p>
      </c:txPr>
    </c:title>
    <c:autoTitleDeleted val="0"/>
    <c:view3D>
      <c:rotX val="15"/>
      <c:rotY val="20"/>
      <c:depthPercent val="100"/>
      <c:rAngAx val="1"/>
    </c:view3D>
    <c:floor>
      <c:thickness val="0"/>
      <c:spPr>
        <a:solidFill>
          <a:schemeClr val="bg2">
            <a:lumMod val="75000"/>
            <a:alpha val="27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8676655357285622E-2"/>
          <c:y val="0.27145388683410626"/>
          <c:w val="0.96264668928542874"/>
          <c:h val="0.63030027513035747"/>
        </c:manualLayout>
      </c:layout>
      <c:bar3DChart>
        <c:barDir val="col"/>
        <c:grouping val="clustered"/>
        <c:varyColors val="0"/>
        <c:ser>
          <c:idx val="0"/>
          <c:order val="0"/>
          <c:tx>
            <c:strRef>
              <c:f>'Calculator Example '!$B$24</c:f>
              <c:strCache>
                <c:ptCount val="1"/>
                <c:pt idx="0">
                  <c:v>Existing Lighting</c:v>
                </c:pt>
              </c:strCache>
            </c:strRef>
          </c:tx>
          <c:spPr>
            <a:solidFill>
              <a:schemeClr val="accent1">
                <a:alpha val="88000"/>
              </a:schemeClr>
            </a:solidFill>
            <a:ln>
              <a:solidFill>
                <a:schemeClr val="accent1">
                  <a:lumMod val="50000"/>
                </a:schemeClr>
              </a:solidFill>
            </a:ln>
            <a:effectLst/>
            <a:scene3d>
              <a:camera prst="orthographicFront"/>
              <a:lightRig rig="threePt" dir="t"/>
            </a:scene3d>
            <a:sp3d prstMaterial="flat">
              <a:contourClr>
                <a:schemeClr val="accent1">
                  <a:lumMod val="50000"/>
                </a:schemeClr>
              </a:contourClr>
            </a:sp3d>
          </c:spPr>
          <c:invertIfNegative val="0"/>
          <c:dLbls>
            <c:spPr>
              <a:solidFill>
                <a:schemeClr val="accent1">
                  <a:alpha val="30000"/>
                </a:schemeClr>
              </a:solidFill>
              <a:ln>
                <a:solidFill>
                  <a:schemeClr val="lt1">
                    <a:alpha val="50000"/>
                  </a:schemeClr>
                </a:solidFill>
                <a:round/>
              </a:ln>
              <a:effectLst>
                <a:outerShdw blurRad="63500" dist="889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('Calculator Example '!$A$29,'Calculator Example '!$A$37)</c:f>
              <c:strCache>
                <c:ptCount val="2"/>
                <c:pt idx="0">
                  <c:v>Annual electricity use (kWh)</c:v>
                </c:pt>
                <c:pt idx="1">
                  <c:v>Annual operation cost (€/Year)</c:v>
                </c:pt>
              </c:strCache>
            </c:strRef>
          </c:cat>
          <c:val>
            <c:numRef>
              <c:f>('Calculator Example '!$B$29,'Calculator Example '!$B$37)</c:f>
              <c:numCache>
                <c:formatCode>"€"#,##0</c:formatCode>
                <c:ptCount val="2"/>
                <c:pt idx="0" formatCode="_-* #,##0_-;\-* #,##0_-;_-* &quot;-&quot;??_-;_-@_-">
                  <c:v>18552.576000000001</c:v>
                </c:pt>
                <c:pt idx="1">
                  <c:v>2793.7996800000005</c:v>
                </c:pt>
              </c:numCache>
            </c:numRef>
          </c:val>
          <c:extLst>
            <c:ext xmlns:c16="http://schemas.microsoft.com/office/drawing/2014/chart" uri="{C3380CC4-5D6E-409C-BE32-E72D297353CC}">
              <c16:uniqueId val="{00000000-7C72-3D46-B73D-282EF3F7AE35}"/>
            </c:ext>
          </c:extLst>
        </c:ser>
        <c:ser>
          <c:idx val="1"/>
          <c:order val="1"/>
          <c:tx>
            <c:strRef>
              <c:f>'Calculator Example '!$C$24</c:f>
              <c:strCache>
                <c:ptCount val="1"/>
                <c:pt idx="0">
                  <c:v>LED Replacement</c:v>
                </c:pt>
              </c:strCache>
            </c:strRef>
          </c:tx>
          <c:spPr>
            <a:solidFill>
              <a:schemeClr val="accent2">
                <a:alpha val="88000"/>
              </a:schemeClr>
            </a:solidFill>
            <a:ln>
              <a:solidFill>
                <a:schemeClr val="accent2">
                  <a:lumMod val="50000"/>
                </a:schemeClr>
              </a:solidFill>
            </a:ln>
            <a:effectLst/>
            <a:scene3d>
              <a:camera prst="orthographicFront"/>
              <a:lightRig rig="threePt" dir="t"/>
            </a:scene3d>
            <a:sp3d prstMaterial="flat">
              <a:contourClr>
                <a:schemeClr val="accent2">
                  <a:lumMod val="50000"/>
                </a:schemeClr>
              </a:contourClr>
            </a:sp3d>
          </c:spPr>
          <c:invertIfNegative val="0"/>
          <c:dLbls>
            <c:spPr>
              <a:solidFill>
                <a:schemeClr val="accent2">
                  <a:alpha val="30000"/>
                </a:schemeClr>
              </a:solidFill>
              <a:ln>
                <a:solidFill>
                  <a:schemeClr val="lt1">
                    <a:alpha val="50000"/>
                  </a:schemeClr>
                </a:solidFill>
                <a:round/>
              </a:ln>
              <a:effectLst>
                <a:outerShdw blurRad="63500" dist="889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('Calculator Example '!$A$29,'Calculator Example '!$A$37)</c:f>
              <c:strCache>
                <c:ptCount val="2"/>
                <c:pt idx="0">
                  <c:v>Annual electricity use (kWh)</c:v>
                </c:pt>
                <c:pt idx="1">
                  <c:v>Annual operation cost (€/Year)</c:v>
                </c:pt>
              </c:strCache>
            </c:strRef>
          </c:cat>
          <c:val>
            <c:numRef>
              <c:f>('Calculator Example '!$C$29,'Calculator Example '!$C$37)</c:f>
              <c:numCache>
                <c:formatCode>"€"#,##0</c:formatCode>
                <c:ptCount val="2"/>
                <c:pt idx="0" formatCode="_-* #,##0_-;\-* #,##0_-;_-* &quot;-&quot;??_-;_-@_-">
                  <c:v>4284</c:v>
                </c:pt>
                <c:pt idx="1">
                  <c:v>645.11999999999989</c:v>
                </c:pt>
              </c:numCache>
            </c:numRef>
          </c:val>
          <c:extLst>
            <c:ext xmlns:c16="http://schemas.microsoft.com/office/drawing/2014/chart" uri="{C3380CC4-5D6E-409C-BE32-E72D297353CC}">
              <c16:uniqueId val="{00000001-7C72-3D46-B73D-282EF3F7AE35}"/>
            </c:ext>
          </c:extLst>
        </c:ser>
        <c:dLbls>
          <c:showLegendKey val="0"/>
          <c:showVal val="1"/>
          <c:showCatName val="0"/>
          <c:showSerName val="0"/>
          <c:showPercent val="0"/>
          <c:showBubbleSize val="0"/>
        </c:dLbls>
        <c:gapWidth val="84"/>
        <c:gapDepth val="53"/>
        <c:shape val="box"/>
        <c:axId val="288309856"/>
        <c:axId val="290625376"/>
        <c:axId val="0"/>
      </c:bar3DChart>
      <c:catAx>
        <c:axId val="28830985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lt1">
                    <a:lumMod val="75000"/>
                  </a:schemeClr>
                </a:solidFill>
                <a:latin typeface="+mn-lt"/>
                <a:ea typeface="+mn-ea"/>
                <a:cs typeface="+mn-cs"/>
              </a:defRPr>
            </a:pPr>
            <a:endParaRPr lang="en-US"/>
          </a:p>
        </c:txPr>
        <c:crossAx val="290625376"/>
        <c:crosses val="autoZero"/>
        <c:auto val="1"/>
        <c:lblAlgn val="ctr"/>
        <c:lblOffset val="100"/>
        <c:noMultiLvlLbl val="0"/>
      </c:catAx>
      <c:valAx>
        <c:axId val="290625376"/>
        <c:scaling>
          <c:orientation val="minMax"/>
        </c:scaling>
        <c:delete val="1"/>
        <c:axPos val="l"/>
        <c:numFmt formatCode="_-* #,##0_-;\-* #,##0_-;_-* &quot;-&quot;??_-;_-@_-" sourceLinked="1"/>
        <c:majorTickMark val="out"/>
        <c:minorTickMark val="none"/>
        <c:tickLblPos val="nextTo"/>
        <c:crossAx val="288309856"/>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000" b="0" i="0" u="none" strike="noStrike" kern="1200" baseline="0">
                <a:solidFill>
                  <a:schemeClr val="lt1">
                    <a:lumMod val="7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000" b="0" i="0" u="none" strike="noStrike" kern="1200" baseline="0">
                <a:solidFill>
                  <a:schemeClr val="lt1">
                    <a:lumMod val="75000"/>
                  </a:schemeClr>
                </a:solidFill>
                <a:latin typeface="+mn-lt"/>
                <a:ea typeface="+mn-ea"/>
                <a:cs typeface="+mn-cs"/>
              </a:defRPr>
            </a:pPr>
            <a:endParaRPr lang="en-US"/>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dk1">
        <a:lumMod val="75000"/>
        <a:lumOff val="25000"/>
      </a:schemeClr>
    </a:solidFill>
    <a:ln w="6350" cap="flat" cmpd="sng" algn="ctr">
      <a:solidFill>
        <a:schemeClr val="dk1">
          <a:tint val="7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cap="all" baseline="0">
                <a:solidFill>
                  <a:schemeClr val="lt1"/>
                </a:solidFill>
                <a:latin typeface="+mn-lt"/>
                <a:ea typeface="+mn-ea"/>
                <a:cs typeface="+mn-cs"/>
              </a:defRPr>
            </a:pPr>
            <a:r>
              <a:rPr lang="en-GB"/>
              <a:t>System's Installation and Lifetime Cost</a:t>
            </a:r>
          </a:p>
        </c:rich>
      </c:tx>
      <c:overlay val="0"/>
      <c:spPr>
        <a:noFill/>
        <a:ln>
          <a:noFill/>
        </a:ln>
        <a:effectLst/>
      </c:spPr>
      <c:txPr>
        <a:bodyPr rot="0" spcFirstLastPara="1" vertOverflow="ellipsis" vert="horz" wrap="square" anchor="ctr" anchorCtr="1"/>
        <a:lstStyle/>
        <a:p>
          <a:pPr>
            <a:defRPr sz="1800" b="0" i="0" u="none" strike="noStrike" kern="1200" cap="all" baseline="0">
              <a:solidFill>
                <a:schemeClr val="lt1"/>
              </a:solidFill>
              <a:latin typeface="+mn-lt"/>
              <a:ea typeface="+mn-ea"/>
              <a:cs typeface="+mn-cs"/>
            </a:defRPr>
          </a:pPr>
          <a:endParaRPr lang="en-US"/>
        </a:p>
      </c:txPr>
    </c:title>
    <c:autoTitleDeleted val="0"/>
    <c:view3D>
      <c:rotX val="15"/>
      <c:rotY val="20"/>
      <c:depthPercent val="100"/>
      <c:rAngAx val="1"/>
    </c:view3D>
    <c:floor>
      <c:thickness val="0"/>
      <c:spPr>
        <a:solidFill>
          <a:schemeClr val="bg2">
            <a:lumMod val="75000"/>
            <a:alpha val="27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'Calculator Example '!$B$51</c:f>
              <c:strCache>
                <c:ptCount val="1"/>
                <c:pt idx="0">
                  <c:v>Existing Lighting</c:v>
                </c:pt>
              </c:strCache>
            </c:strRef>
          </c:tx>
          <c:spPr>
            <a:solidFill>
              <a:schemeClr val="accent1">
                <a:alpha val="88000"/>
              </a:schemeClr>
            </a:solidFill>
            <a:ln>
              <a:solidFill>
                <a:schemeClr val="accent1">
                  <a:lumMod val="50000"/>
                </a:schemeClr>
              </a:solidFill>
            </a:ln>
            <a:effectLst/>
            <a:scene3d>
              <a:camera prst="orthographicFront"/>
              <a:lightRig rig="threePt" dir="t"/>
            </a:scene3d>
            <a:sp3d prstMaterial="flat">
              <a:contourClr>
                <a:schemeClr val="accent1">
                  <a:lumMod val="50000"/>
                </a:schemeClr>
              </a:contourClr>
            </a:sp3d>
          </c:spPr>
          <c:invertIfNegative val="0"/>
          <c:dLbls>
            <c:spPr>
              <a:solidFill>
                <a:schemeClr val="accent1">
                  <a:alpha val="30000"/>
                </a:schemeClr>
              </a:solidFill>
              <a:ln>
                <a:solidFill>
                  <a:schemeClr val="lt1">
                    <a:alpha val="50000"/>
                  </a:schemeClr>
                </a:solidFill>
                <a:round/>
              </a:ln>
              <a:effectLst>
                <a:outerShdw blurRad="63500" dist="889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'Calculator Example '!$A$55:$A$57</c:f>
              <c:strCache>
                <c:ptCount val="3"/>
                <c:pt idx="0">
                  <c:v>System purchasing cost (€)</c:v>
                </c:pt>
                <c:pt idx="1">
                  <c:v>Electricity Cost during system lifetime (€)</c:v>
                </c:pt>
                <c:pt idx="2">
                  <c:v>Total cost (instal and lifetime operation) (€)</c:v>
                </c:pt>
              </c:strCache>
            </c:strRef>
          </c:cat>
          <c:val>
            <c:numRef>
              <c:f>'Calculator Example '!$B$55:$B$57</c:f>
              <c:numCache>
                <c:formatCode>"€"#,##0</c:formatCode>
                <c:ptCount val="3"/>
                <c:pt idx="0">
                  <c:v>1008</c:v>
                </c:pt>
                <c:pt idx="1">
                  <c:v>16434.115764705886</c:v>
                </c:pt>
                <c:pt idx="2">
                  <c:v>17442.115764705886</c:v>
                </c:pt>
              </c:numCache>
            </c:numRef>
          </c:val>
          <c:extLst>
            <c:ext xmlns:c16="http://schemas.microsoft.com/office/drawing/2014/chart" uri="{C3380CC4-5D6E-409C-BE32-E72D297353CC}">
              <c16:uniqueId val="{00000004-D63E-5043-9A22-FD980A6E886C}"/>
            </c:ext>
          </c:extLst>
        </c:ser>
        <c:ser>
          <c:idx val="1"/>
          <c:order val="1"/>
          <c:tx>
            <c:strRef>
              <c:f>'Calculator Example '!$C$51</c:f>
              <c:strCache>
                <c:ptCount val="1"/>
                <c:pt idx="0">
                  <c:v>LED Replacement</c:v>
                </c:pt>
              </c:strCache>
            </c:strRef>
          </c:tx>
          <c:spPr>
            <a:solidFill>
              <a:schemeClr val="accent2">
                <a:alpha val="88000"/>
              </a:schemeClr>
            </a:solidFill>
            <a:ln>
              <a:solidFill>
                <a:schemeClr val="accent2">
                  <a:lumMod val="50000"/>
                </a:schemeClr>
              </a:solidFill>
            </a:ln>
            <a:effectLst/>
            <a:scene3d>
              <a:camera prst="orthographicFront"/>
              <a:lightRig rig="threePt" dir="t"/>
            </a:scene3d>
            <a:sp3d prstMaterial="flat">
              <a:contourClr>
                <a:schemeClr val="accent2">
                  <a:lumMod val="50000"/>
                </a:schemeClr>
              </a:contourClr>
            </a:sp3d>
          </c:spPr>
          <c:invertIfNegative val="0"/>
          <c:dLbls>
            <c:spPr>
              <a:solidFill>
                <a:schemeClr val="accent2">
                  <a:alpha val="30000"/>
                </a:schemeClr>
              </a:solidFill>
              <a:ln>
                <a:solidFill>
                  <a:schemeClr val="lt1">
                    <a:alpha val="50000"/>
                  </a:schemeClr>
                </a:solidFill>
                <a:round/>
              </a:ln>
              <a:effectLst>
                <a:outerShdw blurRad="63500" dist="889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'Calculator Example '!$A$55:$A$57</c:f>
              <c:strCache>
                <c:ptCount val="3"/>
                <c:pt idx="0">
                  <c:v>System purchasing cost (€)</c:v>
                </c:pt>
                <c:pt idx="1">
                  <c:v>Electricity Cost during system lifetime (€)</c:v>
                </c:pt>
                <c:pt idx="2">
                  <c:v>Total cost (instal and lifetime operation) (€)</c:v>
                </c:pt>
              </c:strCache>
            </c:strRef>
          </c:cat>
          <c:val>
            <c:numRef>
              <c:f>'Calculator Example '!$C$55:$C$57</c:f>
              <c:numCache>
                <c:formatCode>"€"#,##0</c:formatCode>
                <c:ptCount val="3"/>
                <c:pt idx="0">
                  <c:v>1728</c:v>
                </c:pt>
                <c:pt idx="1">
                  <c:v>3794.8235294117644</c:v>
                </c:pt>
                <c:pt idx="2">
                  <c:v>5522.823529411764</c:v>
                </c:pt>
              </c:numCache>
            </c:numRef>
          </c:val>
          <c:extLst>
            <c:ext xmlns:c16="http://schemas.microsoft.com/office/drawing/2014/chart" uri="{C3380CC4-5D6E-409C-BE32-E72D297353CC}">
              <c16:uniqueId val="{00000006-D63E-5043-9A22-FD980A6E886C}"/>
            </c:ext>
          </c:extLst>
        </c:ser>
        <c:dLbls>
          <c:showLegendKey val="0"/>
          <c:showVal val="1"/>
          <c:showCatName val="0"/>
          <c:showSerName val="0"/>
          <c:showPercent val="0"/>
          <c:showBubbleSize val="0"/>
        </c:dLbls>
        <c:gapWidth val="84"/>
        <c:gapDepth val="53"/>
        <c:shape val="box"/>
        <c:axId val="288309856"/>
        <c:axId val="290625376"/>
        <c:axId val="0"/>
      </c:bar3DChart>
      <c:catAx>
        <c:axId val="28830985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lt1">
                    <a:lumMod val="75000"/>
                  </a:schemeClr>
                </a:solidFill>
                <a:latin typeface="+mn-lt"/>
                <a:ea typeface="+mn-ea"/>
                <a:cs typeface="+mn-cs"/>
              </a:defRPr>
            </a:pPr>
            <a:endParaRPr lang="en-US"/>
          </a:p>
        </c:txPr>
        <c:crossAx val="290625376"/>
        <c:crosses val="autoZero"/>
        <c:auto val="1"/>
        <c:lblAlgn val="ctr"/>
        <c:lblOffset val="100"/>
        <c:noMultiLvlLbl val="0"/>
      </c:catAx>
      <c:valAx>
        <c:axId val="290625376"/>
        <c:scaling>
          <c:orientation val="minMax"/>
        </c:scaling>
        <c:delete val="1"/>
        <c:axPos val="l"/>
        <c:numFmt formatCode="&quot;€&quot;#,##0" sourceLinked="1"/>
        <c:majorTickMark val="out"/>
        <c:minorTickMark val="none"/>
        <c:tickLblPos val="nextTo"/>
        <c:crossAx val="28830985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lt1">
                  <a:lumMod val="75000"/>
                </a:schemeClr>
              </a:solidFill>
              <a:latin typeface="+mn-lt"/>
              <a:ea typeface="+mn-ea"/>
              <a:cs typeface="+mn-cs"/>
            </a:defRPr>
          </a:pPr>
          <a:endParaRPr lang="en-US"/>
        </a:p>
      </c:txPr>
    </c:legend>
    <c:plotVisOnly val="1"/>
    <c:dispBlanksAs val="gap"/>
    <c:showDLblsOverMax val="0"/>
    <c:extLst/>
  </c:chart>
  <c:spPr>
    <a:solidFill>
      <a:schemeClr val="dk1">
        <a:lumMod val="75000"/>
        <a:lumOff val="25000"/>
      </a:schemeClr>
    </a:solidFill>
    <a:ln w="6350" cap="flat" cmpd="sng" algn="ctr">
      <a:solidFill>
        <a:schemeClr val="dk1">
          <a:tint val="7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1">
  <cs:axisTitle>
    <cs:lnRef idx="0"/>
    <cs:fillRef idx="0"/>
    <cs:effectRef idx="0"/>
    <cs:fontRef idx="minor">
      <a:schemeClr val="lt1">
        <a:lumMod val="75000"/>
      </a:schemeClr>
    </cs:fontRef>
    <cs:defRPr sz="900"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lt1"/>
    </cs:fontRef>
    <cs:spPr>
      <a:solidFill>
        <a:schemeClr val="dk1">
          <a:lumMod val="75000"/>
          <a:lumOff val="25000"/>
        </a:schemeClr>
      </a:solidFill>
      <a:ln w="6350" cap="flat" cmpd="sng" algn="ctr">
        <a:solidFill>
          <a:schemeClr val="dk1">
            <a:tint val="75000"/>
          </a:schemeClr>
        </a:solidFill>
        <a:round/>
      </a:ln>
    </cs:spPr>
    <cs:defRPr sz="1000" kern="1200"/>
  </cs:chartArea>
  <cs:dataLabel>
    <cs:lnRef idx="0"/>
    <cs:fillRef idx="0">
      <cs:styleClr val="auto"/>
    </cs:fillRef>
    <cs:effectRef idx="0"/>
    <cs:fontRef idx="minor">
      <a:schemeClr val="lt1"/>
    </cs:fontRef>
    <cs:spPr>
      <a:solidFill>
        <a:schemeClr val="phClr">
          <a:alpha val="30000"/>
        </a:schemeClr>
      </a:solidFill>
      <a:ln>
        <a:solidFill>
          <a:schemeClr val="lt1">
            <a:alpha val="50000"/>
          </a:schemeClr>
        </a:solidFill>
        <a:round/>
      </a:ln>
      <a:effectLst>
        <a:outerShdw blurRad="63500" dist="88900" dir="2700000" algn="tl" rotWithShape="0">
          <a:prstClr val="black">
            <a:alpha val="40000"/>
          </a:prstClr>
        </a:outerShdw>
      </a:effectLst>
    </cs:spPr>
    <cs:defRPr sz="900" b="1" i="0" u="none" strike="noStrike" kern="1200" baseline="0"/>
  </cs:dataLabel>
  <cs:dataLabelCallout>
    <cs:lnRef idx="0"/>
    <cs:fillRef idx="0">
      <cs:styleClr val="auto"/>
    </cs:fillRef>
    <cs:effectRef idx="0"/>
    <cs:fontRef idx="minor">
      <a:schemeClr val="lt1"/>
    </cs:fontRef>
    <cs:spPr>
      <a:solidFill>
        <a:schemeClr val="phClr">
          <a:alpha val="30000"/>
        </a:schemeClr>
      </a:solidFill>
      <a:ln>
        <a:solidFill>
          <a:schemeClr val="lt1">
            <a:alpha val="50000"/>
          </a:schemeClr>
        </a:solidFill>
        <a:round/>
      </a:ln>
      <a:effectLst>
        <a:outerShdw blurRad="63500" dist="88900" dir="2700000" algn="tl" rotWithShape="0">
          <a:prstClr val="black">
            <a:alpha val="40000"/>
          </a:prstClr>
        </a:outerShdw>
      </a:effectLst>
    </cs:spPr>
    <cs:defRPr sz="900" b="1" i="0" u="none" strike="noStrike" kern="1200" baseline="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88000"/>
        </a:schemeClr>
      </a:solidFill>
      <a:ln>
        <a:solidFill>
          <a:schemeClr val="phClr">
            <a:lumMod val="50000"/>
          </a:schemeClr>
        </a:solidFill>
      </a:ln>
    </cs:spPr>
  </cs:dataPoint>
  <cs:dataPoint3D>
    <cs:lnRef idx="0">
      <cs:styleClr val="auto"/>
    </cs:lnRef>
    <cs:fillRef idx="0">
      <cs:styleClr val="auto"/>
    </cs:fillRef>
    <cs:effectRef idx="0"/>
    <cs:fontRef idx="minor">
      <a:schemeClr val="tx1"/>
    </cs:fontRef>
    <cs:spPr>
      <a:solidFill>
        <a:schemeClr val="phClr">
          <a:alpha val="88000"/>
        </a:schemeClr>
      </a:solidFill>
      <a:ln>
        <a:solidFill>
          <a:schemeClr val="phClr">
            <a:lumMod val="50000"/>
          </a:schemeClr>
        </a:solidFill>
      </a:ln>
      <a:scene3d>
        <a:camera prst="orthographicFront"/>
        <a:lightRig rig="threePt" dir="t"/>
      </a:scene3d>
      <a:sp3d prstMaterial="flat"/>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dk1">
            <a:lumMod val="75000"/>
            <a:lumOff val="25000"/>
          </a:schemeClr>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tx1"/>
    </cs:fontRef>
    <cs:spPr>
      <a:solidFill>
        <a:schemeClr val="bg2">
          <a:lumMod val="75000"/>
          <a:alpha val="27000"/>
        </a:schemeClr>
      </a:solidFill>
      <a:sp3d/>
    </cs:spPr>
  </cs:floor>
  <cs:gridlineMajor>
    <cs:lnRef idx="0"/>
    <cs:fillRef idx="0"/>
    <cs:effectRef idx="0"/>
    <cs:fontRef idx="minor">
      <a:schemeClr val="tx1"/>
    </cs:fontRef>
    <cs:spPr>
      <a:ln w="9525">
        <a:solidFill>
          <a:schemeClr val="lt1">
            <a:lumMod val="50000"/>
          </a:schemeClr>
        </a:solidFill>
      </a:ln>
    </cs:spPr>
  </cs:gridlineMajor>
  <cs:gridlineMinor>
    <cs:lnRef idx="0"/>
    <cs:fillRef idx="0"/>
    <cs:effectRef idx="0"/>
    <cs:fontRef idx="minor">
      <a:schemeClr val="tx1"/>
    </cs:fontRef>
    <cs:spPr>
      <a:ln w="9525">
        <a:solidFill>
          <a:schemeClr val="lt1">
            <a:lumMod val="40000"/>
          </a:schemeClr>
        </a:soli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cs:fontRef>
    <cs:defRPr sz="1800" b="0" kern="1200" cap="all"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tx1"/>
    </cs:fontRef>
    <cs:spPr>
      <a:sp3d/>
    </cs:spPr>
  </cs:wall>
</cs:chartStyle>
</file>

<file path=xl/charts/style2.xml><?xml version="1.0" encoding="utf-8"?>
<cs:chartStyle xmlns:cs="http://schemas.microsoft.com/office/drawing/2012/chartStyle" xmlns:a="http://schemas.openxmlformats.org/drawingml/2006/main" id="291">
  <cs:axisTitle>
    <cs:lnRef idx="0"/>
    <cs:fillRef idx="0"/>
    <cs:effectRef idx="0"/>
    <cs:fontRef idx="minor">
      <a:schemeClr val="lt1">
        <a:lumMod val="75000"/>
      </a:schemeClr>
    </cs:fontRef>
    <cs:defRPr sz="900"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lt1"/>
    </cs:fontRef>
    <cs:spPr>
      <a:solidFill>
        <a:schemeClr val="dk1">
          <a:lumMod val="75000"/>
          <a:lumOff val="25000"/>
        </a:schemeClr>
      </a:solidFill>
      <a:ln w="6350" cap="flat" cmpd="sng" algn="ctr">
        <a:solidFill>
          <a:schemeClr val="dk1">
            <a:tint val="75000"/>
          </a:schemeClr>
        </a:solidFill>
        <a:round/>
      </a:ln>
    </cs:spPr>
    <cs:defRPr sz="1000" kern="1200"/>
  </cs:chartArea>
  <cs:dataLabel>
    <cs:lnRef idx="0"/>
    <cs:fillRef idx="0">
      <cs:styleClr val="auto"/>
    </cs:fillRef>
    <cs:effectRef idx="0"/>
    <cs:fontRef idx="minor">
      <a:schemeClr val="lt1"/>
    </cs:fontRef>
    <cs:spPr>
      <a:solidFill>
        <a:schemeClr val="phClr">
          <a:alpha val="30000"/>
        </a:schemeClr>
      </a:solidFill>
      <a:ln>
        <a:solidFill>
          <a:schemeClr val="lt1">
            <a:alpha val="50000"/>
          </a:schemeClr>
        </a:solidFill>
        <a:round/>
      </a:ln>
      <a:effectLst>
        <a:outerShdw blurRad="63500" dist="88900" dir="2700000" algn="tl" rotWithShape="0">
          <a:prstClr val="black">
            <a:alpha val="40000"/>
          </a:prstClr>
        </a:outerShdw>
      </a:effectLst>
    </cs:spPr>
    <cs:defRPr sz="900" b="1" i="0" u="none" strike="noStrike" kern="1200" baseline="0"/>
  </cs:dataLabel>
  <cs:dataLabelCallout>
    <cs:lnRef idx="0"/>
    <cs:fillRef idx="0">
      <cs:styleClr val="auto"/>
    </cs:fillRef>
    <cs:effectRef idx="0"/>
    <cs:fontRef idx="minor">
      <a:schemeClr val="lt1"/>
    </cs:fontRef>
    <cs:spPr>
      <a:solidFill>
        <a:schemeClr val="phClr">
          <a:alpha val="30000"/>
        </a:schemeClr>
      </a:solidFill>
      <a:ln>
        <a:solidFill>
          <a:schemeClr val="lt1">
            <a:alpha val="50000"/>
          </a:schemeClr>
        </a:solidFill>
        <a:round/>
      </a:ln>
      <a:effectLst>
        <a:outerShdw blurRad="63500" dist="88900" dir="2700000" algn="tl" rotWithShape="0">
          <a:prstClr val="black">
            <a:alpha val="40000"/>
          </a:prstClr>
        </a:outerShdw>
      </a:effectLst>
    </cs:spPr>
    <cs:defRPr sz="900" b="1" i="0" u="none" strike="noStrike" kern="1200" baseline="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88000"/>
        </a:schemeClr>
      </a:solidFill>
      <a:ln>
        <a:solidFill>
          <a:schemeClr val="phClr">
            <a:lumMod val="50000"/>
          </a:schemeClr>
        </a:solidFill>
      </a:ln>
    </cs:spPr>
  </cs:dataPoint>
  <cs:dataPoint3D>
    <cs:lnRef idx="0">
      <cs:styleClr val="auto"/>
    </cs:lnRef>
    <cs:fillRef idx="0">
      <cs:styleClr val="auto"/>
    </cs:fillRef>
    <cs:effectRef idx="0"/>
    <cs:fontRef idx="minor">
      <a:schemeClr val="tx1"/>
    </cs:fontRef>
    <cs:spPr>
      <a:solidFill>
        <a:schemeClr val="phClr">
          <a:alpha val="88000"/>
        </a:schemeClr>
      </a:solidFill>
      <a:ln>
        <a:solidFill>
          <a:schemeClr val="phClr">
            <a:lumMod val="50000"/>
          </a:schemeClr>
        </a:solidFill>
      </a:ln>
      <a:scene3d>
        <a:camera prst="orthographicFront"/>
        <a:lightRig rig="threePt" dir="t"/>
      </a:scene3d>
      <a:sp3d prstMaterial="flat"/>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dk1">
            <a:lumMod val="75000"/>
            <a:lumOff val="25000"/>
          </a:schemeClr>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tx1"/>
    </cs:fontRef>
    <cs:spPr>
      <a:solidFill>
        <a:schemeClr val="bg2">
          <a:lumMod val="75000"/>
          <a:alpha val="27000"/>
        </a:schemeClr>
      </a:solidFill>
      <a:sp3d/>
    </cs:spPr>
  </cs:floor>
  <cs:gridlineMajor>
    <cs:lnRef idx="0"/>
    <cs:fillRef idx="0"/>
    <cs:effectRef idx="0"/>
    <cs:fontRef idx="minor">
      <a:schemeClr val="tx1"/>
    </cs:fontRef>
    <cs:spPr>
      <a:ln w="9525">
        <a:solidFill>
          <a:schemeClr val="lt1">
            <a:lumMod val="50000"/>
          </a:schemeClr>
        </a:solidFill>
      </a:ln>
    </cs:spPr>
  </cs:gridlineMajor>
  <cs:gridlineMinor>
    <cs:lnRef idx="0"/>
    <cs:fillRef idx="0"/>
    <cs:effectRef idx="0"/>
    <cs:fontRef idx="minor">
      <a:schemeClr val="tx1"/>
    </cs:fontRef>
    <cs:spPr>
      <a:ln w="9525">
        <a:solidFill>
          <a:schemeClr val="lt1">
            <a:lumMod val="40000"/>
          </a:schemeClr>
        </a:soli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cs:fontRef>
    <cs:defRPr sz="1800" b="0" kern="1200" cap="all"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tx1"/>
    </cs:fontRef>
    <cs:spPr>
      <a:sp3d/>
    </cs:spPr>
  </cs:wall>
</cs:chartStyle>
</file>

<file path=xl/charts/style3.xml><?xml version="1.0" encoding="utf-8"?>
<cs:chartStyle xmlns:cs="http://schemas.microsoft.com/office/drawing/2012/chartStyle" xmlns:a="http://schemas.openxmlformats.org/drawingml/2006/main" id="291">
  <cs:axisTitle>
    <cs:lnRef idx="0"/>
    <cs:fillRef idx="0"/>
    <cs:effectRef idx="0"/>
    <cs:fontRef idx="minor">
      <a:schemeClr val="lt1">
        <a:lumMod val="75000"/>
      </a:schemeClr>
    </cs:fontRef>
    <cs:defRPr sz="900"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lt1"/>
    </cs:fontRef>
    <cs:spPr>
      <a:solidFill>
        <a:schemeClr val="dk1">
          <a:lumMod val="75000"/>
          <a:lumOff val="25000"/>
        </a:schemeClr>
      </a:solidFill>
      <a:ln w="6350" cap="flat" cmpd="sng" algn="ctr">
        <a:solidFill>
          <a:schemeClr val="dk1">
            <a:tint val="75000"/>
          </a:schemeClr>
        </a:solidFill>
        <a:round/>
      </a:ln>
    </cs:spPr>
    <cs:defRPr sz="1000" kern="1200"/>
  </cs:chartArea>
  <cs:dataLabel>
    <cs:lnRef idx="0"/>
    <cs:fillRef idx="0">
      <cs:styleClr val="auto"/>
    </cs:fillRef>
    <cs:effectRef idx="0"/>
    <cs:fontRef idx="minor">
      <a:schemeClr val="lt1"/>
    </cs:fontRef>
    <cs:spPr>
      <a:solidFill>
        <a:schemeClr val="phClr">
          <a:alpha val="30000"/>
        </a:schemeClr>
      </a:solidFill>
      <a:ln>
        <a:solidFill>
          <a:schemeClr val="lt1">
            <a:alpha val="50000"/>
          </a:schemeClr>
        </a:solidFill>
        <a:round/>
      </a:ln>
      <a:effectLst>
        <a:outerShdw blurRad="63500" dist="88900" dir="2700000" algn="tl" rotWithShape="0">
          <a:prstClr val="black">
            <a:alpha val="40000"/>
          </a:prstClr>
        </a:outerShdw>
      </a:effectLst>
    </cs:spPr>
    <cs:defRPr sz="900" b="1" i="0" u="none" strike="noStrike" kern="1200" baseline="0"/>
  </cs:dataLabel>
  <cs:dataLabelCallout>
    <cs:lnRef idx="0"/>
    <cs:fillRef idx="0">
      <cs:styleClr val="auto"/>
    </cs:fillRef>
    <cs:effectRef idx="0"/>
    <cs:fontRef idx="minor">
      <a:schemeClr val="lt1"/>
    </cs:fontRef>
    <cs:spPr>
      <a:solidFill>
        <a:schemeClr val="phClr">
          <a:alpha val="30000"/>
        </a:schemeClr>
      </a:solidFill>
      <a:ln>
        <a:solidFill>
          <a:schemeClr val="lt1">
            <a:alpha val="50000"/>
          </a:schemeClr>
        </a:solidFill>
        <a:round/>
      </a:ln>
      <a:effectLst>
        <a:outerShdw blurRad="63500" dist="88900" dir="2700000" algn="tl" rotWithShape="0">
          <a:prstClr val="black">
            <a:alpha val="40000"/>
          </a:prstClr>
        </a:outerShdw>
      </a:effectLst>
    </cs:spPr>
    <cs:defRPr sz="900" b="1" i="0" u="none" strike="noStrike" kern="1200" baseline="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88000"/>
        </a:schemeClr>
      </a:solidFill>
      <a:ln>
        <a:solidFill>
          <a:schemeClr val="phClr">
            <a:lumMod val="50000"/>
          </a:schemeClr>
        </a:solidFill>
      </a:ln>
    </cs:spPr>
  </cs:dataPoint>
  <cs:dataPoint3D>
    <cs:lnRef idx="0">
      <cs:styleClr val="auto"/>
    </cs:lnRef>
    <cs:fillRef idx="0">
      <cs:styleClr val="auto"/>
    </cs:fillRef>
    <cs:effectRef idx="0"/>
    <cs:fontRef idx="minor">
      <a:schemeClr val="tx1"/>
    </cs:fontRef>
    <cs:spPr>
      <a:solidFill>
        <a:schemeClr val="phClr">
          <a:alpha val="88000"/>
        </a:schemeClr>
      </a:solidFill>
      <a:ln>
        <a:solidFill>
          <a:schemeClr val="phClr">
            <a:lumMod val="50000"/>
          </a:schemeClr>
        </a:solidFill>
      </a:ln>
      <a:scene3d>
        <a:camera prst="orthographicFront"/>
        <a:lightRig rig="threePt" dir="t"/>
      </a:scene3d>
      <a:sp3d prstMaterial="flat"/>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dk1">
            <a:lumMod val="75000"/>
            <a:lumOff val="25000"/>
          </a:schemeClr>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tx1"/>
    </cs:fontRef>
    <cs:spPr>
      <a:solidFill>
        <a:schemeClr val="bg2">
          <a:lumMod val="75000"/>
          <a:alpha val="27000"/>
        </a:schemeClr>
      </a:solidFill>
      <a:sp3d/>
    </cs:spPr>
  </cs:floor>
  <cs:gridlineMajor>
    <cs:lnRef idx="0"/>
    <cs:fillRef idx="0"/>
    <cs:effectRef idx="0"/>
    <cs:fontRef idx="minor">
      <a:schemeClr val="tx1"/>
    </cs:fontRef>
    <cs:spPr>
      <a:ln w="9525">
        <a:solidFill>
          <a:schemeClr val="lt1">
            <a:lumMod val="50000"/>
          </a:schemeClr>
        </a:solidFill>
      </a:ln>
    </cs:spPr>
  </cs:gridlineMajor>
  <cs:gridlineMinor>
    <cs:lnRef idx="0"/>
    <cs:fillRef idx="0"/>
    <cs:effectRef idx="0"/>
    <cs:fontRef idx="minor">
      <a:schemeClr val="tx1"/>
    </cs:fontRef>
    <cs:spPr>
      <a:ln w="9525">
        <a:solidFill>
          <a:schemeClr val="lt1">
            <a:lumMod val="40000"/>
          </a:schemeClr>
        </a:soli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cs:fontRef>
    <cs:defRPr sz="1800" b="0" kern="1200" cap="all"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tx1"/>
    </cs:fontRef>
    <cs:spPr>
      <a:sp3d/>
    </cs:spPr>
  </cs:wall>
</cs:chartStyle>
</file>

<file path=xl/charts/style4.xml><?xml version="1.0" encoding="utf-8"?>
<cs:chartStyle xmlns:cs="http://schemas.microsoft.com/office/drawing/2012/chartStyle" xmlns:a="http://schemas.openxmlformats.org/drawingml/2006/main" id="291">
  <cs:axisTitle>
    <cs:lnRef idx="0"/>
    <cs:fillRef idx="0"/>
    <cs:effectRef idx="0"/>
    <cs:fontRef idx="minor">
      <a:schemeClr val="lt1">
        <a:lumMod val="75000"/>
      </a:schemeClr>
    </cs:fontRef>
    <cs:defRPr sz="900"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lt1"/>
    </cs:fontRef>
    <cs:spPr>
      <a:solidFill>
        <a:schemeClr val="dk1">
          <a:lumMod val="75000"/>
          <a:lumOff val="25000"/>
        </a:schemeClr>
      </a:solidFill>
      <a:ln w="6350" cap="flat" cmpd="sng" algn="ctr">
        <a:solidFill>
          <a:schemeClr val="dk1">
            <a:tint val="75000"/>
          </a:schemeClr>
        </a:solidFill>
        <a:round/>
      </a:ln>
    </cs:spPr>
    <cs:defRPr sz="1000" kern="1200"/>
  </cs:chartArea>
  <cs:dataLabel>
    <cs:lnRef idx="0"/>
    <cs:fillRef idx="0">
      <cs:styleClr val="auto"/>
    </cs:fillRef>
    <cs:effectRef idx="0"/>
    <cs:fontRef idx="minor">
      <a:schemeClr val="lt1"/>
    </cs:fontRef>
    <cs:spPr>
      <a:solidFill>
        <a:schemeClr val="phClr">
          <a:alpha val="30000"/>
        </a:schemeClr>
      </a:solidFill>
      <a:ln>
        <a:solidFill>
          <a:schemeClr val="lt1">
            <a:alpha val="50000"/>
          </a:schemeClr>
        </a:solidFill>
        <a:round/>
      </a:ln>
      <a:effectLst>
        <a:outerShdw blurRad="63500" dist="88900" dir="2700000" algn="tl" rotWithShape="0">
          <a:prstClr val="black">
            <a:alpha val="40000"/>
          </a:prstClr>
        </a:outerShdw>
      </a:effectLst>
    </cs:spPr>
    <cs:defRPr sz="900" b="1" i="0" u="none" strike="noStrike" kern="1200" baseline="0"/>
  </cs:dataLabel>
  <cs:dataLabelCallout>
    <cs:lnRef idx="0"/>
    <cs:fillRef idx="0">
      <cs:styleClr val="auto"/>
    </cs:fillRef>
    <cs:effectRef idx="0"/>
    <cs:fontRef idx="minor">
      <a:schemeClr val="lt1"/>
    </cs:fontRef>
    <cs:spPr>
      <a:solidFill>
        <a:schemeClr val="phClr">
          <a:alpha val="30000"/>
        </a:schemeClr>
      </a:solidFill>
      <a:ln>
        <a:solidFill>
          <a:schemeClr val="lt1">
            <a:alpha val="50000"/>
          </a:schemeClr>
        </a:solidFill>
        <a:round/>
      </a:ln>
      <a:effectLst>
        <a:outerShdw blurRad="63500" dist="88900" dir="2700000" algn="tl" rotWithShape="0">
          <a:prstClr val="black">
            <a:alpha val="40000"/>
          </a:prstClr>
        </a:outerShdw>
      </a:effectLst>
    </cs:spPr>
    <cs:defRPr sz="900" b="1" i="0" u="none" strike="noStrike" kern="1200" baseline="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88000"/>
        </a:schemeClr>
      </a:solidFill>
      <a:ln>
        <a:solidFill>
          <a:schemeClr val="phClr">
            <a:lumMod val="50000"/>
          </a:schemeClr>
        </a:solidFill>
      </a:ln>
    </cs:spPr>
  </cs:dataPoint>
  <cs:dataPoint3D>
    <cs:lnRef idx="0">
      <cs:styleClr val="auto"/>
    </cs:lnRef>
    <cs:fillRef idx="0">
      <cs:styleClr val="auto"/>
    </cs:fillRef>
    <cs:effectRef idx="0"/>
    <cs:fontRef idx="minor">
      <a:schemeClr val="tx1"/>
    </cs:fontRef>
    <cs:spPr>
      <a:solidFill>
        <a:schemeClr val="phClr">
          <a:alpha val="88000"/>
        </a:schemeClr>
      </a:solidFill>
      <a:ln>
        <a:solidFill>
          <a:schemeClr val="phClr">
            <a:lumMod val="50000"/>
          </a:schemeClr>
        </a:solidFill>
      </a:ln>
      <a:scene3d>
        <a:camera prst="orthographicFront"/>
        <a:lightRig rig="threePt" dir="t"/>
      </a:scene3d>
      <a:sp3d prstMaterial="flat"/>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dk1">
            <a:lumMod val="75000"/>
            <a:lumOff val="25000"/>
          </a:schemeClr>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tx1"/>
    </cs:fontRef>
    <cs:spPr>
      <a:solidFill>
        <a:schemeClr val="bg2">
          <a:lumMod val="75000"/>
          <a:alpha val="27000"/>
        </a:schemeClr>
      </a:solidFill>
      <a:sp3d/>
    </cs:spPr>
  </cs:floor>
  <cs:gridlineMajor>
    <cs:lnRef idx="0"/>
    <cs:fillRef idx="0"/>
    <cs:effectRef idx="0"/>
    <cs:fontRef idx="minor">
      <a:schemeClr val="tx1"/>
    </cs:fontRef>
    <cs:spPr>
      <a:ln w="9525">
        <a:solidFill>
          <a:schemeClr val="lt1">
            <a:lumMod val="50000"/>
          </a:schemeClr>
        </a:solidFill>
      </a:ln>
    </cs:spPr>
  </cs:gridlineMajor>
  <cs:gridlineMinor>
    <cs:lnRef idx="0"/>
    <cs:fillRef idx="0"/>
    <cs:effectRef idx="0"/>
    <cs:fontRef idx="minor">
      <a:schemeClr val="tx1"/>
    </cs:fontRef>
    <cs:spPr>
      <a:ln w="9525">
        <a:solidFill>
          <a:schemeClr val="lt1">
            <a:lumMod val="40000"/>
          </a:schemeClr>
        </a:soli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cs:fontRef>
    <cs:defRPr sz="1800" b="0" kern="1200" cap="all"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tx1"/>
    </cs:fontRef>
    <cs:spPr>
      <a:sp3d/>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image" Target="../media/image2.jpeg"/><Relationship Id="rId5" Type="http://schemas.openxmlformats.org/officeDocument/2006/relationships/chart" Target="../charts/chart5.xml"/><Relationship Id="rId10" Type="http://schemas.openxmlformats.org/officeDocument/2006/relationships/image" Target="../media/image1.png"/><Relationship Id="rId4" Type="http://schemas.openxmlformats.org/officeDocument/2006/relationships/chart" Target="../charts/chart4.xml"/><Relationship Id="rId9" Type="http://schemas.openxmlformats.org/officeDocument/2006/relationships/chart" Target="../charts/chart9.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7.xml"/><Relationship Id="rId13" Type="http://schemas.openxmlformats.org/officeDocument/2006/relationships/chart" Target="../charts/chart22.xml"/><Relationship Id="rId18" Type="http://schemas.openxmlformats.org/officeDocument/2006/relationships/image" Target="../media/image2.jpeg"/><Relationship Id="rId3" Type="http://schemas.openxmlformats.org/officeDocument/2006/relationships/chart" Target="../charts/chart12.xml"/><Relationship Id="rId7" Type="http://schemas.openxmlformats.org/officeDocument/2006/relationships/chart" Target="../charts/chart16.xml"/><Relationship Id="rId12" Type="http://schemas.openxmlformats.org/officeDocument/2006/relationships/chart" Target="../charts/chart21.xml"/><Relationship Id="rId17" Type="http://schemas.openxmlformats.org/officeDocument/2006/relationships/image" Target="../media/image1.png"/><Relationship Id="rId2" Type="http://schemas.openxmlformats.org/officeDocument/2006/relationships/chart" Target="../charts/chart11.xml"/><Relationship Id="rId16" Type="http://schemas.openxmlformats.org/officeDocument/2006/relationships/chart" Target="../charts/chart25.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chart" Target="../charts/chart20.xml"/><Relationship Id="rId5" Type="http://schemas.openxmlformats.org/officeDocument/2006/relationships/chart" Target="../charts/chart14.xml"/><Relationship Id="rId15" Type="http://schemas.openxmlformats.org/officeDocument/2006/relationships/chart" Target="../charts/chart24.xml"/><Relationship Id="rId10" Type="http://schemas.openxmlformats.org/officeDocument/2006/relationships/chart" Target="../charts/chart19.xml"/><Relationship Id="rId4" Type="http://schemas.openxmlformats.org/officeDocument/2006/relationships/chart" Target="../charts/chart13.xml"/><Relationship Id="rId9" Type="http://schemas.openxmlformats.org/officeDocument/2006/relationships/chart" Target="../charts/chart18.xml"/><Relationship Id="rId14" Type="http://schemas.openxmlformats.org/officeDocument/2006/relationships/chart" Target="../charts/chart23.xml"/></Relationships>
</file>

<file path=xl/drawings/_rels/drawing4.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image" Target="../media/image5.jpeg"/><Relationship Id="rId7" Type="http://schemas.openxmlformats.org/officeDocument/2006/relationships/image" Target="../media/image9.jpeg"/><Relationship Id="rId2" Type="http://schemas.openxmlformats.org/officeDocument/2006/relationships/image" Target="../media/image4.jpeg"/><Relationship Id="rId1" Type="http://schemas.openxmlformats.org/officeDocument/2006/relationships/image" Target="../media/image3.jpg"/><Relationship Id="rId6" Type="http://schemas.openxmlformats.org/officeDocument/2006/relationships/image" Target="../media/image8.jpeg"/><Relationship Id="rId11" Type="http://schemas.openxmlformats.org/officeDocument/2006/relationships/image" Target="../media/image2.jpeg"/><Relationship Id="rId5" Type="http://schemas.openxmlformats.org/officeDocument/2006/relationships/image" Target="../media/image7.jpeg"/><Relationship Id="rId10" Type="http://schemas.openxmlformats.org/officeDocument/2006/relationships/image" Target="../media/image1.png"/><Relationship Id="rId4" Type="http://schemas.openxmlformats.org/officeDocument/2006/relationships/image" Target="../media/image6.jpeg"/><Relationship Id="rId9"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6</xdr:col>
      <xdr:colOff>101600</xdr:colOff>
      <xdr:row>1</xdr:row>
      <xdr:rowOff>165100</xdr:rowOff>
    </xdr:from>
    <xdr:to>
      <xdr:col>8</xdr:col>
      <xdr:colOff>1143000</xdr:colOff>
      <xdr:row>6</xdr:row>
      <xdr:rowOff>69367</xdr:rowOff>
    </xdr:to>
    <xdr:pic>
      <xdr:nvPicPr>
        <xdr:cNvPr id="3" name="Picture 2">
          <a:extLst>
            <a:ext uri="{FF2B5EF4-FFF2-40B4-BE49-F238E27FC236}">
              <a16:creationId xmlns:a16="http://schemas.microsoft.com/office/drawing/2014/main" id="{448AB7B1-4B1C-5A49-B11E-713DF1A4081B}"/>
            </a:ext>
          </a:extLst>
        </xdr:cNvPr>
        <xdr:cNvPicPr>
          <a:picLocks noChangeAspect="1"/>
        </xdr:cNvPicPr>
      </xdr:nvPicPr>
      <xdr:blipFill>
        <a:blip xmlns:r="http://schemas.openxmlformats.org/officeDocument/2006/relationships" r:embed="rId1"/>
        <a:stretch>
          <a:fillRect/>
        </a:stretch>
      </xdr:blipFill>
      <xdr:spPr>
        <a:xfrm>
          <a:off x="5054600" y="355600"/>
          <a:ext cx="2260600" cy="856767"/>
        </a:xfrm>
        <a:prstGeom prst="rect">
          <a:avLst/>
        </a:prstGeom>
      </xdr:spPr>
    </xdr:pic>
    <xdr:clientData/>
  </xdr:twoCellAnchor>
  <xdr:twoCellAnchor editAs="oneCell">
    <xdr:from>
      <xdr:col>0</xdr:col>
      <xdr:colOff>533400</xdr:colOff>
      <xdr:row>0</xdr:row>
      <xdr:rowOff>50800</xdr:rowOff>
    </xdr:from>
    <xdr:to>
      <xdr:col>3</xdr:col>
      <xdr:colOff>317500</xdr:colOff>
      <xdr:row>7</xdr:row>
      <xdr:rowOff>68008</xdr:rowOff>
    </xdr:to>
    <xdr:pic>
      <xdr:nvPicPr>
        <xdr:cNvPr id="4" name="Picture 3">
          <a:extLst>
            <a:ext uri="{FF2B5EF4-FFF2-40B4-BE49-F238E27FC236}">
              <a16:creationId xmlns:a16="http://schemas.microsoft.com/office/drawing/2014/main" id="{343D83A2-5913-C946-A3FD-8796B53D83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50800"/>
          <a:ext cx="2260600" cy="13507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949960</xdr:colOff>
      <xdr:row>116</xdr:row>
      <xdr:rowOff>55880</xdr:rowOff>
    </xdr:from>
    <xdr:to>
      <xdr:col>4</xdr:col>
      <xdr:colOff>624840</xdr:colOff>
      <xdr:row>131</xdr:row>
      <xdr:rowOff>55880</xdr:rowOff>
    </xdr:to>
    <xdr:graphicFrame macro="">
      <xdr:nvGraphicFramePr>
        <xdr:cNvPr id="16" name="Chart 15">
          <a:extLst>
            <a:ext uri="{FF2B5EF4-FFF2-40B4-BE49-F238E27FC236}">
              <a16:creationId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264160</xdr:colOff>
      <xdr:row>175</xdr:row>
      <xdr:rowOff>106680</xdr:rowOff>
    </xdr:from>
    <xdr:to>
      <xdr:col>2</xdr:col>
      <xdr:colOff>172720</xdr:colOff>
      <xdr:row>190</xdr:row>
      <xdr:rowOff>137160</xdr:rowOff>
    </xdr:to>
    <xdr:graphicFrame macro="">
      <xdr:nvGraphicFramePr>
        <xdr:cNvPr id="18" name="Chart 17">
          <a:extLst>
            <a:ext uri="{FF2B5EF4-FFF2-40B4-BE49-F238E27FC236}">
              <a16:creationId xmlns:a16="http://schemas.microsoft.com/office/drawing/2014/main"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81280</xdr:colOff>
      <xdr:row>152</xdr:row>
      <xdr:rowOff>10160</xdr:rowOff>
    </xdr:from>
    <xdr:to>
      <xdr:col>14</xdr:col>
      <xdr:colOff>538480</xdr:colOff>
      <xdr:row>167</xdr:row>
      <xdr:rowOff>40640</xdr:rowOff>
    </xdr:to>
    <xdr:graphicFrame macro="">
      <xdr:nvGraphicFramePr>
        <xdr:cNvPr id="19" name="Chart 18">
          <a:extLst>
            <a:ext uri="{FF2B5EF4-FFF2-40B4-BE49-F238E27FC236}">
              <a16:creationId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1808480</xdr:colOff>
      <xdr:row>165</xdr:row>
      <xdr:rowOff>91440</xdr:rowOff>
    </xdr:from>
    <xdr:to>
      <xdr:col>5</xdr:col>
      <xdr:colOff>0</xdr:colOff>
      <xdr:row>180</xdr:row>
      <xdr:rowOff>91440</xdr:rowOff>
    </xdr:to>
    <xdr:graphicFrame macro="">
      <xdr:nvGraphicFramePr>
        <xdr:cNvPr id="20" name="Chart 19">
          <a:extLst>
            <a:ext uri="{FF2B5EF4-FFF2-40B4-BE49-F238E27FC236}">
              <a16:creationId xmlns:a16="http://schemas.microsoft.com/office/drawing/2014/main" id="{00000000-0008-0000-0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0</xdr:colOff>
      <xdr:row>153</xdr:row>
      <xdr:rowOff>101600</xdr:rowOff>
    </xdr:from>
    <xdr:to>
      <xdr:col>8</xdr:col>
      <xdr:colOff>589280</xdr:colOff>
      <xdr:row>168</xdr:row>
      <xdr:rowOff>101600</xdr:rowOff>
    </xdr:to>
    <xdr:graphicFrame macro="">
      <xdr:nvGraphicFramePr>
        <xdr:cNvPr id="21" name="Chart 20">
          <a:extLst>
            <a:ext uri="{FF2B5EF4-FFF2-40B4-BE49-F238E27FC236}">
              <a16:creationId xmlns:a16="http://schemas.microsoft.com/office/drawing/2014/main" id="{00000000-0008-0000-0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223520</xdr:colOff>
      <xdr:row>132</xdr:row>
      <xdr:rowOff>5080</xdr:rowOff>
    </xdr:from>
    <xdr:to>
      <xdr:col>5</xdr:col>
      <xdr:colOff>0</xdr:colOff>
      <xdr:row>148</xdr:row>
      <xdr:rowOff>132080</xdr:rowOff>
    </xdr:to>
    <xdr:graphicFrame macro="">
      <xdr:nvGraphicFramePr>
        <xdr:cNvPr id="26" name="Chart 25">
          <a:extLst>
            <a:ext uri="{FF2B5EF4-FFF2-40B4-BE49-F238E27FC236}">
              <a16:creationId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0</xdr:colOff>
      <xdr:row>120</xdr:row>
      <xdr:rowOff>0</xdr:rowOff>
    </xdr:from>
    <xdr:to>
      <xdr:col>9</xdr:col>
      <xdr:colOff>558800</xdr:colOff>
      <xdr:row>136</xdr:row>
      <xdr:rowOff>76200</xdr:rowOff>
    </xdr:to>
    <xdr:graphicFrame macro="">
      <xdr:nvGraphicFramePr>
        <xdr:cNvPr id="27" name="Chart 26">
          <a:extLst>
            <a:ext uri="{FF2B5EF4-FFF2-40B4-BE49-F238E27FC236}">
              <a16:creationId xmlns:a16="http://schemas.microsoft.com/office/drawing/2014/main" id="{00000000-0008-0000-00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420219</xdr:colOff>
      <xdr:row>22</xdr:row>
      <xdr:rowOff>18676</xdr:rowOff>
    </xdr:from>
    <xdr:to>
      <xdr:col>11</xdr:col>
      <xdr:colOff>550954</xdr:colOff>
      <xdr:row>40</xdr:row>
      <xdr:rowOff>84044</xdr:rowOff>
    </xdr:to>
    <xdr:graphicFrame macro="">
      <xdr:nvGraphicFramePr>
        <xdr:cNvPr id="7" name="Chart 6">
          <a:extLst>
            <a:ext uri="{FF2B5EF4-FFF2-40B4-BE49-F238E27FC236}">
              <a16:creationId xmlns:a16="http://schemas.microsoft.com/office/drawing/2014/main" id="{1D103259-CC6A-AF46-B673-196FDC7266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401544</xdr:colOff>
      <xdr:row>41</xdr:row>
      <xdr:rowOff>28015</xdr:rowOff>
    </xdr:from>
    <xdr:to>
      <xdr:col>11</xdr:col>
      <xdr:colOff>550956</xdr:colOff>
      <xdr:row>62</xdr:row>
      <xdr:rowOff>9337</xdr:rowOff>
    </xdr:to>
    <xdr:graphicFrame macro="">
      <xdr:nvGraphicFramePr>
        <xdr:cNvPr id="14" name="Chart 13">
          <a:extLst>
            <a:ext uri="{FF2B5EF4-FFF2-40B4-BE49-F238E27FC236}">
              <a16:creationId xmlns:a16="http://schemas.microsoft.com/office/drawing/2014/main" id="{9C44C861-351F-CF47-B9C3-7287DD5F7E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6</xdr:col>
      <xdr:colOff>728381</xdr:colOff>
      <xdr:row>1</xdr:row>
      <xdr:rowOff>74706</xdr:rowOff>
    </xdr:from>
    <xdr:to>
      <xdr:col>9</xdr:col>
      <xdr:colOff>523687</xdr:colOff>
      <xdr:row>5</xdr:row>
      <xdr:rowOff>184414</xdr:rowOff>
    </xdr:to>
    <xdr:pic>
      <xdr:nvPicPr>
        <xdr:cNvPr id="23" name="Picture 22">
          <a:extLst>
            <a:ext uri="{FF2B5EF4-FFF2-40B4-BE49-F238E27FC236}">
              <a16:creationId xmlns:a16="http://schemas.microsoft.com/office/drawing/2014/main" id="{667D89A6-D330-8545-93F0-9A580FDFC684}"/>
            </a:ext>
          </a:extLst>
        </xdr:cNvPr>
        <xdr:cNvPicPr>
          <a:picLocks noChangeAspect="1"/>
        </xdr:cNvPicPr>
      </xdr:nvPicPr>
      <xdr:blipFill>
        <a:blip xmlns:r="http://schemas.openxmlformats.org/officeDocument/2006/relationships" r:embed="rId10"/>
        <a:stretch>
          <a:fillRect/>
        </a:stretch>
      </xdr:blipFill>
      <xdr:spPr>
        <a:xfrm>
          <a:off x="11523381" y="345515"/>
          <a:ext cx="2260600" cy="856767"/>
        </a:xfrm>
        <a:prstGeom prst="rect">
          <a:avLst/>
        </a:prstGeom>
      </xdr:spPr>
    </xdr:pic>
    <xdr:clientData/>
  </xdr:twoCellAnchor>
  <xdr:twoCellAnchor editAs="oneCell">
    <xdr:from>
      <xdr:col>5</xdr:col>
      <xdr:colOff>429558</xdr:colOff>
      <xdr:row>0</xdr:row>
      <xdr:rowOff>0</xdr:rowOff>
    </xdr:from>
    <xdr:to>
      <xdr:col>6</xdr:col>
      <xdr:colOff>224864</xdr:colOff>
      <xdr:row>6</xdr:row>
      <xdr:rowOff>127399</xdr:rowOff>
    </xdr:to>
    <xdr:pic>
      <xdr:nvPicPr>
        <xdr:cNvPr id="12" name="Picture 11">
          <a:extLst>
            <a:ext uri="{FF2B5EF4-FFF2-40B4-BE49-F238E27FC236}">
              <a16:creationId xmlns:a16="http://schemas.microsoft.com/office/drawing/2014/main" id="{6993CA5F-0E09-1042-9779-5C95FE11CBC6}"/>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759264" y="0"/>
          <a:ext cx="2260600" cy="13507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949960</xdr:colOff>
      <xdr:row>113</xdr:row>
      <xdr:rowOff>55880</xdr:rowOff>
    </xdr:from>
    <xdr:to>
      <xdr:col>4</xdr:col>
      <xdr:colOff>624840</xdr:colOff>
      <xdr:row>128</xdr:row>
      <xdr:rowOff>55880</xdr:rowOff>
    </xdr:to>
    <xdr:graphicFrame macro="">
      <xdr:nvGraphicFramePr>
        <xdr:cNvPr id="2" name="Chart 1">
          <a:extLst>
            <a:ext uri="{FF2B5EF4-FFF2-40B4-BE49-F238E27FC236}">
              <a16:creationId xmlns:a16="http://schemas.microsoft.com/office/drawing/2014/main" id="{276C6DF7-82EC-4147-A22F-F18A89997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264160</xdr:colOff>
      <xdr:row>173</xdr:row>
      <xdr:rowOff>106680</xdr:rowOff>
    </xdr:from>
    <xdr:to>
      <xdr:col>2</xdr:col>
      <xdr:colOff>172720</xdr:colOff>
      <xdr:row>188</xdr:row>
      <xdr:rowOff>137160</xdr:rowOff>
    </xdr:to>
    <xdr:graphicFrame macro="">
      <xdr:nvGraphicFramePr>
        <xdr:cNvPr id="3" name="Chart 2">
          <a:extLst>
            <a:ext uri="{FF2B5EF4-FFF2-40B4-BE49-F238E27FC236}">
              <a16:creationId xmlns:a16="http://schemas.microsoft.com/office/drawing/2014/main" id="{8893D946-BE8A-2A4C-BC47-DF8021887C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81280</xdr:colOff>
      <xdr:row>148</xdr:row>
      <xdr:rowOff>10160</xdr:rowOff>
    </xdr:from>
    <xdr:to>
      <xdr:col>14</xdr:col>
      <xdr:colOff>538480</xdr:colOff>
      <xdr:row>163</xdr:row>
      <xdr:rowOff>40640</xdr:rowOff>
    </xdr:to>
    <xdr:graphicFrame macro="">
      <xdr:nvGraphicFramePr>
        <xdr:cNvPr id="4" name="Chart 3">
          <a:extLst>
            <a:ext uri="{FF2B5EF4-FFF2-40B4-BE49-F238E27FC236}">
              <a16:creationId xmlns:a16="http://schemas.microsoft.com/office/drawing/2014/main" id="{7883DB05-02B3-B844-BCCF-17ED100A8E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1808480</xdr:colOff>
      <xdr:row>162</xdr:row>
      <xdr:rowOff>91440</xdr:rowOff>
    </xdr:from>
    <xdr:to>
      <xdr:col>5</xdr:col>
      <xdr:colOff>0</xdr:colOff>
      <xdr:row>177</xdr:row>
      <xdr:rowOff>91440</xdr:rowOff>
    </xdr:to>
    <xdr:graphicFrame macro="">
      <xdr:nvGraphicFramePr>
        <xdr:cNvPr id="5" name="Chart 4">
          <a:extLst>
            <a:ext uri="{FF2B5EF4-FFF2-40B4-BE49-F238E27FC236}">
              <a16:creationId xmlns:a16="http://schemas.microsoft.com/office/drawing/2014/main" id="{4CB1C6F9-6E32-8547-91B3-1968AE877F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0</xdr:colOff>
      <xdr:row>149</xdr:row>
      <xdr:rowOff>101600</xdr:rowOff>
    </xdr:from>
    <xdr:to>
      <xdr:col>8</xdr:col>
      <xdr:colOff>589280</xdr:colOff>
      <xdr:row>164</xdr:row>
      <xdr:rowOff>101600</xdr:rowOff>
    </xdr:to>
    <xdr:graphicFrame macro="">
      <xdr:nvGraphicFramePr>
        <xdr:cNvPr id="6" name="Chart 5">
          <a:extLst>
            <a:ext uri="{FF2B5EF4-FFF2-40B4-BE49-F238E27FC236}">
              <a16:creationId xmlns:a16="http://schemas.microsoft.com/office/drawing/2014/main" id="{2E562FB5-8130-B44D-A3EC-4D03ED62B0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223520</xdr:colOff>
      <xdr:row>129</xdr:row>
      <xdr:rowOff>5080</xdr:rowOff>
    </xdr:from>
    <xdr:to>
      <xdr:col>5</xdr:col>
      <xdr:colOff>0</xdr:colOff>
      <xdr:row>145</xdr:row>
      <xdr:rowOff>132080</xdr:rowOff>
    </xdr:to>
    <xdr:graphicFrame macro="">
      <xdr:nvGraphicFramePr>
        <xdr:cNvPr id="7" name="Chart 6">
          <a:extLst>
            <a:ext uri="{FF2B5EF4-FFF2-40B4-BE49-F238E27FC236}">
              <a16:creationId xmlns:a16="http://schemas.microsoft.com/office/drawing/2014/main" id="{5E767AED-FEE1-334C-BE4E-1C8C18E79F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0</xdr:colOff>
      <xdr:row>116</xdr:row>
      <xdr:rowOff>0</xdr:rowOff>
    </xdr:from>
    <xdr:to>
      <xdr:col>9</xdr:col>
      <xdr:colOff>558800</xdr:colOff>
      <xdr:row>132</xdr:row>
      <xdr:rowOff>76200</xdr:rowOff>
    </xdr:to>
    <xdr:graphicFrame macro="">
      <xdr:nvGraphicFramePr>
        <xdr:cNvPr id="8" name="Chart 7">
          <a:extLst>
            <a:ext uri="{FF2B5EF4-FFF2-40B4-BE49-F238E27FC236}">
              <a16:creationId xmlns:a16="http://schemas.microsoft.com/office/drawing/2014/main" id="{7C1CDF7A-F52F-A648-B0B2-C68DF3931C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949960</xdr:colOff>
      <xdr:row>115</xdr:row>
      <xdr:rowOff>55880</xdr:rowOff>
    </xdr:from>
    <xdr:to>
      <xdr:col>4</xdr:col>
      <xdr:colOff>624840</xdr:colOff>
      <xdr:row>130</xdr:row>
      <xdr:rowOff>55880</xdr:rowOff>
    </xdr:to>
    <xdr:graphicFrame macro="">
      <xdr:nvGraphicFramePr>
        <xdr:cNvPr id="9" name="Chart 8">
          <a:extLst>
            <a:ext uri="{FF2B5EF4-FFF2-40B4-BE49-F238E27FC236}">
              <a16:creationId xmlns:a16="http://schemas.microsoft.com/office/drawing/2014/main" id="{5102E001-89B0-5B40-A59A-0032AC94C1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264160</xdr:colOff>
      <xdr:row>174</xdr:row>
      <xdr:rowOff>106680</xdr:rowOff>
    </xdr:from>
    <xdr:to>
      <xdr:col>2</xdr:col>
      <xdr:colOff>172720</xdr:colOff>
      <xdr:row>189</xdr:row>
      <xdr:rowOff>137160</xdr:rowOff>
    </xdr:to>
    <xdr:graphicFrame macro="">
      <xdr:nvGraphicFramePr>
        <xdr:cNvPr id="10" name="Chart 9">
          <a:extLst>
            <a:ext uri="{FF2B5EF4-FFF2-40B4-BE49-F238E27FC236}">
              <a16:creationId xmlns:a16="http://schemas.microsoft.com/office/drawing/2014/main" id="{44151713-BD88-1C4E-BE41-57A2F092C2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81280</xdr:colOff>
      <xdr:row>150</xdr:row>
      <xdr:rowOff>10160</xdr:rowOff>
    </xdr:from>
    <xdr:to>
      <xdr:col>14</xdr:col>
      <xdr:colOff>538480</xdr:colOff>
      <xdr:row>165</xdr:row>
      <xdr:rowOff>40640</xdr:rowOff>
    </xdr:to>
    <xdr:graphicFrame macro="">
      <xdr:nvGraphicFramePr>
        <xdr:cNvPr id="11" name="Chart 10">
          <a:extLst>
            <a:ext uri="{FF2B5EF4-FFF2-40B4-BE49-F238E27FC236}">
              <a16:creationId xmlns:a16="http://schemas.microsoft.com/office/drawing/2014/main" id="{A5FFAF06-31DC-844E-AEE1-B015937110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1808480</xdr:colOff>
      <xdr:row>164</xdr:row>
      <xdr:rowOff>91440</xdr:rowOff>
    </xdr:from>
    <xdr:to>
      <xdr:col>5</xdr:col>
      <xdr:colOff>0</xdr:colOff>
      <xdr:row>179</xdr:row>
      <xdr:rowOff>91440</xdr:rowOff>
    </xdr:to>
    <xdr:graphicFrame macro="">
      <xdr:nvGraphicFramePr>
        <xdr:cNvPr id="12" name="Chart 11">
          <a:extLst>
            <a:ext uri="{FF2B5EF4-FFF2-40B4-BE49-F238E27FC236}">
              <a16:creationId xmlns:a16="http://schemas.microsoft.com/office/drawing/2014/main" id="{C6875451-5A6B-B041-BA68-6B1A8FAE3B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0</xdr:colOff>
      <xdr:row>151</xdr:row>
      <xdr:rowOff>101600</xdr:rowOff>
    </xdr:from>
    <xdr:to>
      <xdr:col>8</xdr:col>
      <xdr:colOff>589280</xdr:colOff>
      <xdr:row>166</xdr:row>
      <xdr:rowOff>101600</xdr:rowOff>
    </xdr:to>
    <xdr:graphicFrame macro="">
      <xdr:nvGraphicFramePr>
        <xdr:cNvPr id="13" name="Chart 12">
          <a:extLst>
            <a:ext uri="{FF2B5EF4-FFF2-40B4-BE49-F238E27FC236}">
              <a16:creationId xmlns:a16="http://schemas.microsoft.com/office/drawing/2014/main" id="{DB301FD5-0A29-FA4E-9583-0D632ABE32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223520</xdr:colOff>
      <xdr:row>131</xdr:row>
      <xdr:rowOff>5080</xdr:rowOff>
    </xdr:from>
    <xdr:to>
      <xdr:col>5</xdr:col>
      <xdr:colOff>0</xdr:colOff>
      <xdr:row>147</xdr:row>
      <xdr:rowOff>132080</xdr:rowOff>
    </xdr:to>
    <xdr:graphicFrame macro="">
      <xdr:nvGraphicFramePr>
        <xdr:cNvPr id="14" name="Chart 13">
          <a:extLst>
            <a:ext uri="{FF2B5EF4-FFF2-40B4-BE49-F238E27FC236}">
              <a16:creationId xmlns:a16="http://schemas.microsoft.com/office/drawing/2014/main" id="{006ECB45-F6D2-6648-881B-B9557E1E23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0</xdr:colOff>
      <xdr:row>118</xdr:row>
      <xdr:rowOff>0</xdr:rowOff>
    </xdr:from>
    <xdr:to>
      <xdr:col>9</xdr:col>
      <xdr:colOff>558800</xdr:colOff>
      <xdr:row>134</xdr:row>
      <xdr:rowOff>76200</xdr:rowOff>
    </xdr:to>
    <xdr:graphicFrame macro="">
      <xdr:nvGraphicFramePr>
        <xdr:cNvPr id="15" name="Chart 14">
          <a:extLst>
            <a:ext uri="{FF2B5EF4-FFF2-40B4-BE49-F238E27FC236}">
              <a16:creationId xmlns:a16="http://schemas.microsoft.com/office/drawing/2014/main" id="{10494362-8458-7542-8FE8-127444FEA3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5</xdr:col>
      <xdr:colOff>894080</xdr:colOff>
      <xdr:row>20</xdr:row>
      <xdr:rowOff>0</xdr:rowOff>
    </xdr:from>
    <xdr:to>
      <xdr:col>12</xdr:col>
      <xdr:colOff>599440</xdr:colOff>
      <xdr:row>41</xdr:row>
      <xdr:rowOff>162560</xdr:rowOff>
    </xdr:to>
    <xdr:graphicFrame macro="">
      <xdr:nvGraphicFramePr>
        <xdr:cNvPr id="18" name="Chart 17">
          <a:extLst>
            <a:ext uri="{FF2B5EF4-FFF2-40B4-BE49-F238E27FC236}">
              <a16:creationId xmlns:a16="http://schemas.microsoft.com/office/drawing/2014/main" id="{1FCF2812-18EA-B04B-9391-ABEC20EC302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xdr:col>
      <xdr:colOff>873760</xdr:colOff>
      <xdr:row>43</xdr:row>
      <xdr:rowOff>77470</xdr:rowOff>
    </xdr:from>
    <xdr:to>
      <xdr:col>12</xdr:col>
      <xdr:colOff>619760</xdr:colOff>
      <xdr:row>63</xdr:row>
      <xdr:rowOff>124460</xdr:rowOff>
    </xdr:to>
    <xdr:graphicFrame macro="">
      <xdr:nvGraphicFramePr>
        <xdr:cNvPr id="19" name="Chart 18">
          <a:extLst>
            <a:ext uri="{FF2B5EF4-FFF2-40B4-BE49-F238E27FC236}">
              <a16:creationId xmlns:a16="http://schemas.microsoft.com/office/drawing/2014/main" id="{6C6B1023-3D6D-9F46-B083-AAFCF51FA1D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5</xdr:col>
      <xdr:colOff>3099397</xdr:colOff>
      <xdr:row>2</xdr:row>
      <xdr:rowOff>142315</xdr:rowOff>
    </xdr:from>
    <xdr:to>
      <xdr:col>7</xdr:col>
      <xdr:colOff>259677</xdr:colOff>
      <xdr:row>7</xdr:row>
      <xdr:rowOff>23722</xdr:rowOff>
    </xdr:to>
    <xdr:pic>
      <xdr:nvPicPr>
        <xdr:cNvPr id="21" name="Picture 20">
          <a:extLst>
            <a:ext uri="{FF2B5EF4-FFF2-40B4-BE49-F238E27FC236}">
              <a16:creationId xmlns:a16="http://schemas.microsoft.com/office/drawing/2014/main" id="{9CBFAA06-0E11-A248-9B65-83A80731FB00}"/>
            </a:ext>
          </a:extLst>
        </xdr:cNvPr>
        <xdr:cNvPicPr>
          <a:picLocks noChangeAspect="1"/>
        </xdr:cNvPicPr>
      </xdr:nvPicPr>
      <xdr:blipFill>
        <a:blip xmlns:r="http://schemas.openxmlformats.org/officeDocument/2006/relationships" r:embed="rId17"/>
        <a:stretch>
          <a:fillRect/>
        </a:stretch>
      </xdr:blipFill>
      <xdr:spPr>
        <a:xfrm>
          <a:off x="13035877" y="670635"/>
          <a:ext cx="2260600" cy="856767"/>
        </a:xfrm>
        <a:prstGeom prst="rect">
          <a:avLst/>
        </a:prstGeom>
      </xdr:spPr>
    </xdr:pic>
    <xdr:clientData/>
  </xdr:twoCellAnchor>
  <xdr:twoCellAnchor editAs="oneCell">
    <xdr:from>
      <xdr:col>5</xdr:col>
      <xdr:colOff>335280</xdr:colOff>
      <xdr:row>0</xdr:row>
      <xdr:rowOff>325120</xdr:rowOff>
    </xdr:from>
    <xdr:to>
      <xdr:col>5</xdr:col>
      <xdr:colOff>2595880</xdr:colOff>
      <xdr:row>7</xdr:row>
      <xdr:rowOff>172148</xdr:rowOff>
    </xdr:to>
    <xdr:pic>
      <xdr:nvPicPr>
        <xdr:cNvPr id="22" name="Picture 21">
          <a:extLst>
            <a:ext uri="{FF2B5EF4-FFF2-40B4-BE49-F238E27FC236}">
              <a16:creationId xmlns:a16="http://schemas.microsoft.com/office/drawing/2014/main" id="{8DDCD1D4-8C86-F544-A2E0-FC1E37FA3BF2}"/>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0271760" y="325120"/>
          <a:ext cx="2260600" cy="13507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215900</xdr:colOff>
      <xdr:row>10</xdr:row>
      <xdr:rowOff>25400</xdr:rowOff>
    </xdr:from>
    <xdr:to>
      <xdr:col>0</xdr:col>
      <xdr:colOff>1828800</xdr:colOff>
      <xdr:row>10</xdr:row>
      <xdr:rowOff>1143000</xdr:rowOff>
    </xdr:to>
    <xdr:pic>
      <xdr:nvPicPr>
        <xdr:cNvPr id="2" name="Picture 1" descr="28w-2d-4pin-lamp_l.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5900" y="2171700"/>
          <a:ext cx="1612900" cy="1117600"/>
        </a:xfrm>
        <a:prstGeom prst="rect">
          <a:avLst/>
        </a:prstGeom>
      </xdr:spPr>
    </xdr:pic>
    <xdr:clientData/>
  </xdr:twoCellAnchor>
  <xdr:twoCellAnchor editAs="oneCell">
    <xdr:from>
      <xdr:col>0</xdr:col>
      <xdr:colOff>457200</xdr:colOff>
      <xdr:row>9</xdr:row>
      <xdr:rowOff>76200</xdr:rowOff>
    </xdr:from>
    <xdr:to>
      <xdr:col>0</xdr:col>
      <xdr:colOff>1752600</xdr:colOff>
      <xdr:row>9</xdr:row>
      <xdr:rowOff>1143000</xdr:rowOff>
    </xdr:to>
    <xdr:pic>
      <xdr:nvPicPr>
        <xdr:cNvPr id="3" name="irc_mi" descr="//04646a9cf351cc0d3888-b8b406d15fe93f790abb5bf0e9ab7ab3.ssl.cf3.rackcdn.com/images/products/small/tamlite_euro226pl_hf_ec3871af52e154a56b748cb00b1bb7e5.jpg?1412163725">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7200" y="1028700"/>
          <a:ext cx="1295400" cy="10668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0</xdr:colOff>
      <xdr:row>11</xdr:row>
      <xdr:rowOff>88900</xdr:rowOff>
    </xdr:from>
    <xdr:to>
      <xdr:col>0</xdr:col>
      <xdr:colOff>2171700</xdr:colOff>
      <xdr:row>11</xdr:row>
      <xdr:rowOff>1143000</xdr:rowOff>
    </xdr:to>
    <xdr:pic>
      <xdr:nvPicPr>
        <xdr:cNvPr id="4" name="Picture 4" descr="//www.fluorogrow.com/media/catalog/product/cache/1/image/9df78eab33525d08d6e5fb8d27136e95/f/g/fg-1022-w-t5-f-c10-515p.jpg">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3479800"/>
          <a:ext cx="2171700" cy="10541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50800</xdr:colOff>
      <xdr:row>12</xdr:row>
      <xdr:rowOff>63500</xdr:rowOff>
    </xdr:from>
    <xdr:to>
      <xdr:col>0</xdr:col>
      <xdr:colOff>2298700</xdr:colOff>
      <xdr:row>12</xdr:row>
      <xdr:rowOff>1066800</xdr:rowOff>
    </xdr:to>
    <xdr:pic>
      <xdr:nvPicPr>
        <xdr:cNvPr id="5" name="Picture 5" descr="//www.homedepot.com/catalog/productImages/400/60/605b448d-ee09-419e-9720-65ab0b5b79b4_400.jpg">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800" y="4572000"/>
          <a:ext cx="2247900" cy="10033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0</xdr:colOff>
      <xdr:row>13</xdr:row>
      <xdr:rowOff>50800</xdr:rowOff>
    </xdr:from>
    <xdr:to>
      <xdr:col>0</xdr:col>
      <xdr:colOff>2311400</xdr:colOff>
      <xdr:row>13</xdr:row>
      <xdr:rowOff>977900</xdr:rowOff>
    </xdr:to>
    <xdr:pic>
      <xdr:nvPicPr>
        <xdr:cNvPr id="6" name="Picture 6" descr="//www.qvsdirect.com/media/catalog/product/cache/1/image/700x700/17f82f742ffe127f42dca9de82fb58b1/b/a/batten-fittings--new-photo_1.jpg">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5676900"/>
          <a:ext cx="2311400" cy="9271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0</xdr:colOff>
      <xdr:row>14</xdr:row>
      <xdr:rowOff>25400</xdr:rowOff>
    </xdr:from>
    <xdr:to>
      <xdr:col>0</xdr:col>
      <xdr:colOff>2311400</xdr:colOff>
      <xdr:row>14</xdr:row>
      <xdr:rowOff>1358900</xdr:rowOff>
    </xdr:to>
    <xdr:pic>
      <xdr:nvPicPr>
        <xdr:cNvPr id="7" name="Picture 7" descr="//www.enkonn-lighting.com/wp-content/uploads/2014/03/side-view-400w-led-high-bay-light-manufacturer.jpg">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6680200"/>
          <a:ext cx="2311400" cy="13335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0</xdr:colOff>
      <xdr:row>15</xdr:row>
      <xdr:rowOff>0</xdr:rowOff>
    </xdr:from>
    <xdr:to>
      <xdr:col>1</xdr:col>
      <xdr:colOff>698500</xdr:colOff>
      <xdr:row>20</xdr:row>
      <xdr:rowOff>101600</xdr:rowOff>
    </xdr:to>
    <xdr:sp macro="" textlink="">
      <xdr:nvSpPr>
        <xdr:cNvPr id="8" name="AutoShape 8">
          <a:extLst>
            <a:ext uri="{FF2B5EF4-FFF2-40B4-BE49-F238E27FC236}">
              <a16:creationId xmlns:a16="http://schemas.microsoft.com/office/drawing/2014/main" id="{00000000-0008-0000-0200-000008000000}"/>
            </a:ext>
          </a:extLst>
        </xdr:cNvPr>
        <xdr:cNvSpPr>
          <a:spLocks noChangeAspect="1" noChangeArrowheads="1"/>
        </xdr:cNvSpPr>
      </xdr:nvSpPr>
      <xdr:spPr bwMode="auto">
        <a:xfrm>
          <a:off x="0" y="8039100"/>
          <a:ext cx="4953000" cy="55118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15</xdr:row>
      <xdr:rowOff>0</xdr:rowOff>
    </xdr:from>
    <xdr:to>
      <xdr:col>1</xdr:col>
      <xdr:colOff>698500</xdr:colOff>
      <xdr:row>20</xdr:row>
      <xdr:rowOff>101600</xdr:rowOff>
    </xdr:to>
    <xdr:sp macro="" textlink="">
      <xdr:nvSpPr>
        <xdr:cNvPr id="9" name="AutoShape 9">
          <a:extLst>
            <a:ext uri="{FF2B5EF4-FFF2-40B4-BE49-F238E27FC236}">
              <a16:creationId xmlns:a16="http://schemas.microsoft.com/office/drawing/2014/main" id="{00000000-0008-0000-0200-000009000000}"/>
            </a:ext>
          </a:extLst>
        </xdr:cNvPr>
        <xdr:cNvSpPr>
          <a:spLocks noChangeAspect="1" noChangeArrowheads="1"/>
        </xdr:cNvSpPr>
      </xdr:nvSpPr>
      <xdr:spPr bwMode="auto">
        <a:xfrm>
          <a:off x="0" y="8039100"/>
          <a:ext cx="4953000" cy="55118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15</xdr:row>
      <xdr:rowOff>0</xdr:rowOff>
    </xdr:from>
    <xdr:to>
      <xdr:col>1</xdr:col>
      <xdr:colOff>698500</xdr:colOff>
      <xdr:row>20</xdr:row>
      <xdr:rowOff>101600</xdr:rowOff>
    </xdr:to>
    <xdr:sp macro="" textlink="">
      <xdr:nvSpPr>
        <xdr:cNvPr id="10" name="AutoShape 10">
          <a:extLst>
            <a:ext uri="{FF2B5EF4-FFF2-40B4-BE49-F238E27FC236}">
              <a16:creationId xmlns:a16="http://schemas.microsoft.com/office/drawing/2014/main" id="{00000000-0008-0000-0200-00000A000000}"/>
            </a:ext>
          </a:extLst>
        </xdr:cNvPr>
        <xdr:cNvSpPr>
          <a:spLocks noChangeAspect="1" noChangeArrowheads="1"/>
        </xdr:cNvSpPr>
      </xdr:nvSpPr>
      <xdr:spPr bwMode="auto">
        <a:xfrm>
          <a:off x="0" y="8039100"/>
          <a:ext cx="4953000" cy="55118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63500</xdr:colOff>
      <xdr:row>15</xdr:row>
      <xdr:rowOff>50800</xdr:rowOff>
    </xdr:from>
    <xdr:to>
      <xdr:col>1</xdr:col>
      <xdr:colOff>762000</xdr:colOff>
      <xdr:row>20</xdr:row>
      <xdr:rowOff>152400</xdr:rowOff>
    </xdr:to>
    <xdr:sp macro="" textlink="">
      <xdr:nvSpPr>
        <xdr:cNvPr id="11" name="AutoShape 11">
          <a:extLst>
            <a:ext uri="{FF2B5EF4-FFF2-40B4-BE49-F238E27FC236}">
              <a16:creationId xmlns:a16="http://schemas.microsoft.com/office/drawing/2014/main" id="{00000000-0008-0000-0200-00000B000000}"/>
            </a:ext>
          </a:extLst>
        </xdr:cNvPr>
        <xdr:cNvSpPr>
          <a:spLocks noChangeAspect="1" noChangeArrowheads="1"/>
        </xdr:cNvSpPr>
      </xdr:nvSpPr>
      <xdr:spPr bwMode="auto">
        <a:xfrm>
          <a:off x="63500" y="10033000"/>
          <a:ext cx="4953000" cy="55753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38100</xdr:colOff>
      <xdr:row>9</xdr:row>
      <xdr:rowOff>558800</xdr:rowOff>
    </xdr:from>
    <xdr:to>
      <xdr:col>1</xdr:col>
      <xdr:colOff>736600</xdr:colOff>
      <xdr:row>14</xdr:row>
      <xdr:rowOff>431800</xdr:rowOff>
    </xdr:to>
    <xdr:sp macro="" textlink="">
      <xdr:nvSpPr>
        <xdr:cNvPr id="12" name="AutoShape 12">
          <a:extLst>
            <a:ext uri="{FF2B5EF4-FFF2-40B4-BE49-F238E27FC236}">
              <a16:creationId xmlns:a16="http://schemas.microsoft.com/office/drawing/2014/main" id="{00000000-0008-0000-0200-00000C000000}"/>
            </a:ext>
          </a:extLst>
        </xdr:cNvPr>
        <xdr:cNvSpPr>
          <a:spLocks noChangeAspect="1" noChangeArrowheads="1"/>
        </xdr:cNvSpPr>
      </xdr:nvSpPr>
      <xdr:spPr bwMode="auto">
        <a:xfrm>
          <a:off x="38100" y="3454400"/>
          <a:ext cx="4953000" cy="55753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2</xdr:col>
      <xdr:colOff>0</xdr:colOff>
      <xdr:row>47</xdr:row>
      <xdr:rowOff>0</xdr:rowOff>
    </xdr:from>
    <xdr:to>
      <xdr:col>5</xdr:col>
      <xdr:colOff>12700</xdr:colOff>
      <xdr:row>75</xdr:row>
      <xdr:rowOff>177800</xdr:rowOff>
    </xdr:to>
    <xdr:sp macro="" textlink="">
      <xdr:nvSpPr>
        <xdr:cNvPr id="13" name="AutoShape 13">
          <a:extLst>
            <a:ext uri="{FF2B5EF4-FFF2-40B4-BE49-F238E27FC236}">
              <a16:creationId xmlns:a16="http://schemas.microsoft.com/office/drawing/2014/main" id="{00000000-0008-0000-0200-00000D000000}"/>
            </a:ext>
          </a:extLst>
        </xdr:cNvPr>
        <xdr:cNvSpPr>
          <a:spLocks noChangeAspect="1" noChangeArrowheads="1"/>
        </xdr:cNvSpPr>
      </xdr:nvSpPr>
      <xdr:spPr bwMode="auto">
        <a:xfrm>
          <a:off x="4013200" y="18656300"/>
          <a:ext cx="4953000" cy="55118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38100</xdr:colOff>
      <xdr:row>15</xdr:row>
      <xdr:rowOff>38100</xdr:rowOff>
    </xdr:from>
    <xdr:to>
      <xdr:col>0</xdr:col>
      <xdr:colOff>2273300</xdr:colOff>
      <xdr:row>15</xdr:row>
      <xdr:rowOff>1384300</xdr:rowOff>
    </xdr:to>
    <xdr:pic>
      <xdr:nvPicPr>
        <xdr:cNvPr id="14" name="Picture 14" descr="00W Metal Halide Floodlight LORFL400MH">
          <a:extLst>
            <a:ext uri="{FF2B5EF4-FFF2-40B4-BE49-F238E27FC236}">
              <a16:creationId xmlns:a16="http://schemas.microsoft.com/office/drawing/2014/main" id="{00000000-0008-0000-0200-00000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8100" y="8077200"/>
          <a:ext cx="2235200" cy="13462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63500</xdr:colOff>
      <xdr:row>16</xdr:row>
      <xdr:rowOff>63500</xdr:rowOff>
    </xdr:from>
    <xdr:to>
      <xdr:col>0</xdr:col>
      <xdr:colOff>2286000</xdr:colOff>
      <xdr:row>16</xdr:row>
      <xdr:rowOff>1612900</xdr:rowOff>
    </xdr:to>
    <xdr:pic>
      <xdr:nvPicPr>
        <xdr:cNvPr id="15" name="Picture 15" descr="//www.artemisgalaxylighting.com/SiteAssets/Houston%2070%20v%20bb%20s.jpg">
          <a:extLst>
            <a:ext uri="{FF2B5EF4-FFF2-40B4-BE49-F238E27FC236}">
              <a16:creationId xmlns:a16="http://schemas.microsoft.com/office/drawing/2014/main" id="{00000000-0008-0000-0200-00000F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3500" y="9563100"/>
          <a:ext cx="2222500" cy="15494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342900</xdr:colOff>
      <xdr:row>17</xdr:row>
      <xdr:rowOff>63500</xdr:rowOff>
    </xdr:from>
    <xdr:to>
      <xdr:col>0</xdr:col>
      <xdr:colOff>2146300</xdr:colOff>
      <xdr:row>17</xdr:row>
      <xdr:rowOff>1333500</xdr:rowOff>
    </xdr:to>
    <xdr:pic>
      <xdr:nvPicPr>
        <xdr:cNvPr id="16" name="Picture 16" descr="//i.ebayimg.com/00/s/MTAyNFgxMDI0/z/1X8AAOxy2d9SVrpD/$%28KGrHqN,%21qcFJC9tNjGeBSVrpCwTfQ%7E%7E60_35.JPG">
          <a:extLst>
            <a:ext uri="{FF2B5EF4-FFF2-40B4-BE49-F238E27FC236}">
              <a16:creationId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42900" y="11214100"/>
          <a:ext cx="1803400" cy="12700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11</xdr:col>
      <xdr:colOff>8217</xdr:colOff>
      <xdr:row>3</xdr:row>
      <xdr:rowOff>345515</xdr:rowOff>
    </xdr:from>
    <xdr:to>
      <xdr:col>11</xdr:col>
      <xdr:colOff>2268817</xdr:colOff>
      <xdr:row>6</xdr:row>
      <xdr:rowOff>59282</xdr:rowOff>
    </xdr:to>
    <xdr:pic>
      <xdr:nvPicPr>
        <xdr:cNvPr id="18" name="Picture 17">
          <a:extLst>
            <a:ext uri="{FF2B5EF4-FFF2-40B4-BE49-F238E27FC236}">
              <a16:creationId xmlns:a16="http://schemas.microsoft.com/office/drawing/2014/main" id="{6337D161-7FBF-E748-911C-1D814040A569}"/>
            </a:ext>
          </a:extLst>
        </xdr:cNvPr>
        <xdr:cNvPicPr>
          <a:picLocks noChangeAspect="1"/>
        </xdr:cNvPicPr>
      </xdr:nvPicPr>
      <xdr:blipFill>
        <a:blip xmlns:r="http://schemas.openxmlformats.org/officeDocument/2006/relationships" r:embed="rId10"/>
        <a:stretch>
          <a:fillRect/>
        </a:stretch>
      </xdr:blipFill>
      <xdr:spPr>
        <a:xfrm>
          <a:off x="23515917" y="1488515"/>
          <a:ext cx="2260600" cy="856767"/>
        </a:xfrm>
        <a:prstGeom prst="rect">
          <a:avLst/>
        </a:prstGeom>
      </xdr:spPr>
    </xdr:pic>
    <xdr:clientData/>
  </xdr:twoCellAnchor>
  <xdr:twoCellAnchor editAs="oneCell">
    <xdr:from>
      <xdr:col>9</xdr:col>
      <xdr:colOff>1257300</xdr:colOff>
      <xdr:row>3</xdr:row>
      <xdr:rowOff>0</xdr:rowOff>
    </xdr:from>
    <xdr:to>
      <xdr:col>10</xdr:col>
      <xdr:colOff>1473200</xdr:colOff>
      <xdr:row>7</xdr:row>
      <xdr:rowOff>4508</xdr:rowOff>
    </xdr:to>
    <xdr:pic>
      <xdr:nvPicPr>
        <xdr:cNvPr id="19" name="Picture 18">
          <a:extLst>
            <a:ext uri="{FF2B5EF4-FFF2-40B4-BE49-F238E27FC236}">
              <a16:creationId xmlns:a16="http://schemas.microsoft.com/office/drawing/2014/main" id="{D6062ACD-DA32-584F-97F5-D8F25A9D61D3}"/>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0751800" y="1143000"/>
          <a:ext cx="2260600" cy="13507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4BF2-B6FA-634A-BE40-F46C0D4D3D7A}">
  <dimension ref="A1:K67"/>
  <sheetViews>
    <sheetView showGridLines="0" workbookViewId="0">
      <selection activeCell="Q13" sqref="Q13"/>
    </sheetView>
  </sheetViews>
  <sheetFormatPr baseColWidth="10" defaultRowHeight="15" x14ac:dyDescent="0.2"/>
  <cols>
    <col min="8" max="8" width="5.1640625" customWidth="1"/>
    <col min="9" max="9" width="20.83203125" customWidth="1"/>
    <col min="10" max="10" width="0.1640625" customWidth="1"/>
    <col min="11" max="11" width="0.5" customWidth="1"/>
  </cols>
  <sheetData>
    <row r="1" spans="1:11" ht="15" customHeight="1" x14ac:dyDescent="0.2">
      <c r="A1" s="88" t="s">
        <v>84</v>
      </c>
      <c r="B1" s="89"/>
      <c r="C1" s="89"/>
      <c r="D1" s="89"/>
      <c r="E1" s="89"/>
      <c r="F1" s="89"/>
      <c r="G1" s="89"/>
      <c r="H1" s="89"/>
      <c r="I1" s="89"/>
      <c r="J1" s="89"/>
      <c r="K1" s="90"/>
    </row>
    <row r="2" spans="1:11" ht="15" customHeight="1" x14ac:dyDescent="0.2">
      <c r="A2" s="91"/>
      <c r="B2" s="92"/>
      <c r="C2" s="92"/>
      <c r="D2" s="92"/>
      <c r="E2" s="92"/>
      <c r="F2" s="92"/>
      <c r="G2" s="92"/>
      <c r="H2" s="92"/>
      <c r="I2" s="92"/>
      <c r="J2" s="92"/>
      <c r="K2" s="93"/>
    </row>
    <row r="3" spans="1:11" ht="15" customHeight="1" x14ac:dyDescent="0.2">
      <c r="A3" s="91"/>
      <c r="B3" s="92"/>
      <c r="C3" s="92"/>
      <c r="D3" s="92"/>
      <c r="E3" s="92"/>
      <c r="F3" s="92"/>
      <c r="G3" s="92"/>
      <c r="H3" s="92"/>
      <c r="I3" s="92"/>
      <c r="J3" s="92"/>
      <c r="K3" s="93"/>
    </row>
    <row r="4" spans="1:11" ht="15" customHeight="1" x14ac:dyDescent="0.2">
      <c r="A4" s="91"/>
      <c r="B4" s="92"/>
      <c r="C4" s="92"/>
      <c r="D4" s="92"/>
      <c r="E4" s="92"/>
      <c r="F4" s="92"/>
      <c r="G4" s="92"/>
      <c r="H4" s="92"/>
      <c r="I4" s="92"/>
      <c r="J4" s="92"/>
      <c r="K4" s="93"/>
    </row>
    <row r="5" spans="1:11" ht="15" customHeight="1" x14ac:dyDescent="0.2">
      <c r="A5" s="91"/>
      <c r="B5" s="92"/>
      <c r="C5" s="92"/>
      <c r="D5" s="92"/>
      <c r="E5" s="92"/>
      <c r="F5" s="92"/>
      <c r="G5" s="92"/>
      <c r="H5" s="92"/>
      <c r="I5" s="92"/>
      <c r="J5" s="92"/>
      <c r="K5" s="93"/>
    </row>
    <row r="6" spans="1:11" ht="15" customHeight="1" x14ac:dyDescent="0.2">
      <c r="A6" s="91"/>
      <c r="B6" s="92"/>
      <c r="C6" s="92"/>
      <c r="D6" s="92"/>
      <c r="E6" s="92"/>
      <c r="F6" s="92"/>
      <c r="G6" s="92"/>
      <c r="H6" s="92"/>
      <c r="I6" s="92"/>
      <c r="J6" s="92"/>
      <c r="K6" s="93"/>
    </row>
    <row r="7" spans="1:11" ht="15" customHeight="1" x14ac:dyDescent="0.2">
      <c r="A7" s="91"/>
      <c r="B7" s="92"/>
      <c r="C7" s="92"/>
      <c r="D7" s="92"/>
      <c r="E7" s="92"/>
      <c r="F7" s="92"/>
      <c r="G7" s="92"/>
      <c r="H7" s="92"/>
      <c r="I7" s="92"/>
      <c r="J7" s="92"/>
      <c r="K7" s="93"/>
    </row>
    <row r="8" spans="1:11" ht="15" customHeight="1" x14ac:dyDescent="0.2">
      <c r="A8" s="91"/>
      <c r="B8" s="92"/>
      <c r="C8" s="92"/>
      <c r="D8" s="92"/>
      <c r="E8" s="92"/>
      <c r="F8" s="92"/>
      <c r="G8" s="92"/>
      <c r="H8" s="92"/>
      <c r="I8" s="92"/>
      <c r="J8" s="92"/>
      <c r="K8" s="93"/>
    </row>
    <row r="9" spans="1:11" ht="15" customHeight="1" x14ac:dyDescent="0.2">
      <c r="A9" s="91"/>
      <c r="B9" s="92"/>
      <c r="C9" s="92"/>
      <c r="D9" s="92"/>
      <c r="E9" s="92"/>
      <c r="F9" s="92"/>
      <c r="G9" s="92"/>
      <c r="H9" s="92"/>
      <c r="I9" s="92"/>
      <c r="J9" s="92"/>
      <c r="K9" s="93"/>
    </row>
    <row r="10" spans="1:11" ht="15" customHeight="1" x14ac:dyDescent="0.2">
      <c r="A10" s="91"/>
      <c r="B10" s="92"/>
      <c r="C10" s="92"/>
      <c r="D10" s="92"/>
      <c r="E10" s="92"/>
      <c r="F10" s="92"/>
      <c r="G10" s="92"/>
      <c r="H10" s="92"/>
      <c r="I10" s="92"/>
      <c r="J10" s="92"/>
      <c r="K10" s="93"/>
    </row>
    <row r="11" spans="1:11" ht="15" customHeight="1" x14ac:dyDescent="0.2">
      <c r="A11" s="91"/>
      <c r="B11" s="92"/>
      <c r="C11" s="92"/>
      <c r="D11" s="92"/>
      <c r="E11" s="92"/>
      <c r="F11" s="92"/>
      <c r="G11" s="92"/>
      <c r="H11" s="92"/>
      <c r="I11" s="92"/>
      <c r="J11" s="92"/>
      <c r="K11" s="93"/>
    </row>
    <row r="12" spans="1:11" ht="15" customHeight="1" x14ac:dyDescent="0.2">
      <c r="A12" s="91"/>
      <c r="B12" s="92"/>
      <c r="C12" s="92"/>
      <c r="D12" s="92"/>
      <c r="E12" s="92"/>
      <c r="F12" s="92"/>
      <c r="G12" s="92"/>
      <c r="H12" s="92"/>
      <c r="I12" s="92"/>
      <c r="J12" s="92"/>
      <c r="K12" s="93"/>
    </row>
    <row r="13" spans="1:11" ht="15" customHeight="1" x14ac:dyDescent="0.2">
      <c r="A13" s="91"/>
      <c r="B13" s="92"/>
      <c r="C13" s="92"/>
      <c r="D13" s="92"/>
      <c r="E13" s="92"/>
      <c r="F13" s="92"/>
      <c r="G13" s="92"/>
      <c r="H13" s="92"/>
      <c r="I13" s="92"/>
      <c r="J13" s="92"/>
      <c r="K13" s="93"/>
    </row>
    <row r="14" spans="1:11" ht="15" customHeight="1" x14ac:dyDescent="0.2">
      <c r="A14" s="91"/>
      <c r="B14" s="92"/>
      <c r="C14" s="92"/>
      <c r="D14" s="92"/>
      <c r="E14" s="92"/>
      <c r="F14" s="92"/>
      <c r="G14" s="92"/>
      <c r="H14" s="92"/>
      <c r="I14" s="92"/>
      <c r="J14" s="92"/>
      <c r="K14" s="93"/>
    </row>
    <row r="15" spans="1:11" ht="15" customHeight="1" x14ac:dyDescent="0.2">
      <c r="A15" s="91"/>
      <c r="B15" s="92"/>
      <c r="C15" s="92"/>
      <c r="D15" s="92"/>
      <c r="E15" s="92"/>
      <c r="F15" s="92"/>
      <c r="G15" s="92"/>
      <c r="H15" s="92"/>
      <c r="I15" s="92"/>
      <c r="J15" s="92"/>
      <c r="K15" s="93"/>
    </row>
    <row r="16" spans="1:11" ht="15" customHeight="1" x14ac:dyDescent="0.2">
      <c r="A16" s="91"/>
      <c r="B16" s="92"/>
      <c r="C16" s="92"/>
      <c r="D16" s="92"/>
      <c r="E16" s="92"/>
      <c r="F16" s="92"/>
      <c r="G16" s="92"/>
      <c r="H16" s="92"/>
      <c r="I16" s="92"/>
      <c r="J16" s="92"/>
      <c r="K16" s="93"/>
    </row>
    <row r="17" spans="1:11" ht="15" customHeight="1" x14ac:dyDescent="0.2">
      <c r="A17" s="91"/>
      <c r="B17" s="92"/>
      <c r="C17" s="92"/>
      <c r="D17" s="92"/>
      <c r="E17" s="92"/>
      <c r="F17" s="92"/>
      <c r="G17" s="92"/>
      <c r="H17" s="92"/>
      <c r="I17" s="92"/>
      <c r="J17" s="92"/>
      <c r="K17" s="93"/>
    </row>
    <row r="18" spans="1:11" ht="15" customHeight="1" x14ac:dyDescent="0.2">
      <c r="A18" s="91"/>
      <c r="B18" s="92"/>
      <c r="C18" s="92"/>
      <c r="D18" s="92"/>
      <c r="E18" s="92"/>
      <c r="F18" s="92"/>
      <c r="G18" s="92"/>
      <c r="H18" s="92"/>
      <c r="I18" s="92"/>
      <c r="J18" s="92"/>
      <c r="K18" s="93"/>
    </row>
    <row r="19" spans="1:11" ht="15" customHeight="1" x14ac:dyDescent="0.2">
      <c r="A19" s="91"/>
      <c r="B19" s="92"/>
      <c r="C19" s="92"/>
      <c r="D19" s="92"/>
      <c r="E19" s="92"/>
      <c r="F19" s="92"/>
      <c r="G19" s="92"/>
      <c r="H19" s="92"/>
      <c r="I19" s="92"/>
      <c r="J19" s="92"/>
      <c r="K19" s="93"/>
    </row>
    <row r="20" spans="1:11" ht="15" customHeight="1" x14ac:dyDescent="0.2">
      <c r="A20" s="91"/>
      <c r="B20" s="92"/>
      <c r="C20" s="92"/>
      <c r="D20" s="92"/>
      <c r="E20" s="92"/>
      <c r="F20" s="92"/>
      <c r="G20" s="92"/>
      <c r="H20" s="92"/>
      <c r="I20" s="92"/>
      <c r="J20" s="92"/>
      <c r="K20" s="93"/>
    </row>
    <row r="21" spans="1:11" ht="15" customHeight="1" x14ac:dyDescent="0.2">
      <c r="A21" s="91"/>
      <c r="B21" s="92"/>
      <c r="C21" s="92"/>
      <c r="D21" s="92"/>
      <c r="E21" s="92"/>
      <c r="F21" s="92"/>
      <c r="G21" s="92"/>
      <c r="H21" s="92"/>
      <c r="I21" s="92"/>
      <c r="J21" s="92"/>
      <c r="K21" s="93"/>
    </row>
    <row r="22" spans="1:11" ht="15" customHeight="1" x14ac:dyDescent="0.2">
      <c r="A22" s="91"/>
      <c r="B22" s="92"/>
      <c r="C22" s="92"/>
      <c r="D22" s="92"/>
      <c r="E22" s="92"/>
      <c r="F22" s="92"/>
      <c r="G22" s="92"/>
      <c r="H22" s="92"/>
      <c r="I22" s="92"/>
      <c r="J22" s="92"/>
      <c r="K22" s="93"/>
    </row>
    <row r="23" spans="1:11" ht="15" customHeight="1" x14ac:dyDescent="0.2">
      <c r="A23" s="91"/>
      <c r="B23" s="92"/>
      <c r="C23" s="92"/>
      <c r="D23" s="92"/>
      <c r="E23" s="92"/>
      <c r="F23" s="92"/>
      <c r="G23" s="92"/>
      <c r="H23" s="92"/>
      <c r="I23" s="92"/>
      <c r="J23" s="92"/>
      <c r="K23" s="93"/>
    </row>
    <row r="24" spans="1:11" ht="15" customHeight="1" x14ac:dyDescent="0.2">
      <c r="A24" s="91"/>
      <c r="B24" s="92"/>
      <c r="C24" s="92"/>
      <c r="D24" s="92"/>
      <c r="E24" s="92"/>
      <c r="F24" s="92"/>
      <c r="G24" s="92"/>
      <c r="H24" s="92"/>
      <c r="I24" s="92"/>
      <c r="J24" s="92"/>
      <c r="K24" s="93"/>
    </row>
    <row r="25" spans="1:11" ht="15" customHeight="1" x14ac:dyDescent="0.2">
      <c r="A25" s="91"/>
      <c r="B25" s="92"/>
      <c r="C25" s="92"/>
      <c r="D25" s="92"/>
      <c r="E25" s="92"/>
      <c r="F25" s="92"/>
      <c r="G25" s="92"/>
      <c r="H25" s="92"/>
      <c r="I25" s="92"/>
      <c r="J25" s="92"/>
      <c r="K25" s="93"/>
    </row>
    <row r="26" spans="1:11" ht="15" customHeight="1" x14ac:dyDescent="0.2">
      <c r="A26" s="91"/>
      <c r="B26" s="92"/>
      <c r="C26" s="92"/>
      <c r="D26" s="92"/>
      <c r="E26" s="92"/>
      <c r="F26" s="92"/>
      <c r="G26" s="92"/>
      <c r="H26" s="92"/>
      <c r="I26" s="92"/>
      <c r="J26" s="92"/>
      <c r="K26" s="93"/>
    </row>
    <row r="27" spans="1:11" ht="15" customHeight="1" x14ac:dyDescent="0.2">
      <c r="A27" s="91"/>
      <c r="B27" s="92"/>
      <c r="C27" s="92"/>
      <c r="D27" s="92"/>
      <c r="E27" s="92"/>
      <c r="F27" s="92"/>
      <c r="G27" s="92"/>
      <c r="H27" s="92"/>
      <c r="I27" s="92"/>
      <c r="J27" s="92"/>
      <c r="K27" s="93"/>
    </row>
    <row r="28" spans="1:11" ht="15" customHeight="1" x14ac:dyDescent="0.2">
      <c r="A28" s="91"/>
      <c r="B28" s="92"/>
      <c r="C28" s="92"/>
      <c r="D28" s="92"/>
      <c r="E28" s="92"/>
      <c r="F28" s="92"/>
      <c r="G28" s="92"/>
      <c r="H28" s="92"/>
      <c r="I28" s="92"/>
      <c r="J28" s="92"/>
      <c r="K28" s="93"/>
    </row>
    <row r="29" spans="1:11" ht="15" customHeight="1" x14ac:dyDescent="0.2">
      <c r="A29" s="91"/>
      <c r="B29" s="92"/>
      <c r="C29" s="92"/>
      <c r="D29" s="92"/>
      <c r="E29" s="92"/>
      <c r="F29" s="92"/>
      <c r="G29" s="92"/>
      <c r="H29" s="92"/>
      <c r="I29" s="92"/>
      <c r="J29" s="92"/>
      <c r="K29" s="93"/>
    </row>
    <row r="30" spans="1:11" ht="15" customHeight="1" x14ac:dyDescent="0.2">
      <c r="A30" s="91"/>
      <c r="B30" s="92"/>
      <c r="C30" s="92"/>
      <c r="D30" s="92"/>
      <c r="E30" s="92"/>
      <c r="F30" s="92"/>
      <c r="G30" s="92"/>
      <c r="H30" s="92"/>
      <c r="I30" s="92"/>
      <c r="J30" s="92"/>
      <c r="K30" s="93"/>
    </row>
    <row r="31" spans="1:11" ht="15" customHeight="1" x14ac:dyDescent="0.2">
      <c r="A31" s="91"/>
      <c r="B31" s="92"/>
      <c r="C31" s="92"/>
      <c r="D31" s="92"/>
      <c r="E31" s="92"/>
      <c r="F31" s="92"/>
      <c r="G31" s="92"/>
      <c r="H31" s="92"/>
      <c r="I31" s="92"/>
      <c r="J31" s="92"/>
      <c r="K31" s="93"/>
    </row>
    <row r="32" spans="1:11" ht="15" customHeight="1" x14ac:dyDescent="0.2">
      <c r="A32" s="91"/>
      <c r="B32" s="92"/>
      <c r="C32" s="92"/>
      <c r="D32" s="92"/>
      <c r="E32" s="92"/>
      <c r="F32" s="92"/>
      <c r="G32" s="92"/>
      <c r="H32" s="92"/>
      <c r="I32" s="92"/>
      <c r="J32" s="92"/>
      <c r="K32" s="93"/>
    </row>
    <row r="33" spans="1:11" ht="15" customHeight="1" x14ac:dyDescent="0.2">
      <c r="A33" s="91"/>
      <c r="B33" s="92"/>
      <c r="C33" s="92"/>
      <c r="D33" s="92"/>
      <c r="E33" s="92"/>
      <c r="F33" s="92"/>
      <c r="G33" s="92"/>
      <c r="H33" s="92"/>
      <c r="I33" s="92"/>
      <c r="J33" s="92"/>
      <c r="K33" s="93"/>
    </row>
    <row r="34" spans="1:11" ht="15" customHeight="1" x14ac:dyDescent="0.2">
      <c r="A34" s="91"/>
      <c r="B34" s="92"/>
      <c r="C34" s="92"/>
      <c r="D34" s="92"/>
      <c r="E34" s="92"/>
      <c r="F34" s="92"/>
      <c r="G34" s="92"/>
      <c r="H34" s="92"/>
      <c r="I34" s="92"/>
      <c r="J34" s="92"/>
      <c r="K34" s="93"/>
    </row>
    <row r="35" spans="1:11" ht="15" customHeight="1" x14ac:dyDescent="0.2">
      <c r="A35" s="91"/>
      <c r="B35" s="92"/>
      <c r="C35" s="92"/>
      <c r="D35" s="92"/>
      <c r="E35" s="92"/>
      <c r="F35" s="92"/>
      <c r="G35" s="92"/>
      <c r="H35" s="92"/>
      <c r="I35" s="92"/>
      <c r="J35" s="92"/>
      <c r="K35" s="93"/>
    </row>
    <row r="36" spans="1:11" ht="15" customHeight="1" x14ac:dyDescent="0.2">
      <c r="A36" s="91"/>
      <c r="B36" s="92"/>
      <c r="C36" s="92"/>
      <c r="D36" s="92"/>
      <c r="E36" s="92"/>
      <c r="F36" s="92"/>
      <c r="G36" s="92"/>
      <c r="H36" s="92"/>
      <c r="I36" s="92"/>
      <c r="J36" s="92"/>
      <c r="K36" s="93"/>
    </row>
    <row r="37" spans="1:11" ht="15" customHeight="1" x14ac:dyDescent="0.2">
      <c r="A37" s="91"/>
      <c r="B37" s="92"/>
      <c r="C37" s="92"/>
      <c r="D37" s="92"/>
      <c r="E37" s="92"/>
      <c r="F37" s="92"/>
      <c r="G37" s="92"/>
      <c r="H37" s="92"/>
      <c r="I37" s="92"/>
      <c r="J37" s="92"/>
      <c r="K37" s="93"/>
    </row>
    <row r="38" spans="1:11" ht="15" customHeight="1" x14ac:dyDescent="0.2">
      <c r="A38" s="91"/>
      <c r="B38" s="92"/>
      <c r="C38" s="92"/>
      <c r="D38" s="92"/>
      <c r="E38" s="92"/>
      <c r="F38" s="92"/>
      <c r="G38" s="92"/>
      <c r="H38" s="92"/>
      <c r="I38" s="92"/>
      <c r="J38" s="92"/>
      <c r="K38" s="93"/>
    </row>
    <row r="39" spans="1:11" ht="7" customHeight="1" x14ac:dyDescent="0.2">
      <c r="A39" s="91"/>
      <c r="B39" s="92"/>
      <c r="C39" s="92"/>
      <c r="D39" s="92"/>
      <c r="E39" s="92"/>
      <c r="F39" s="92"/>
      <c r="G39" s="92"/>
      <c r="H39" s="92"/>
      <c r="I39" s="92"/>
      <c r="J39" s="92"/>
      <c r="K39" s="93"/>
    </row>
    <row r="40" spans="1:11" ht="15" hidden="1" customHeight="1" x14ac:dyDescent="0.2">
      <c r="A40" s="91"/>
      <c r="B40" s="92"/>
      <c r="C40" s="92"/>
      <c r="D40" s="92"/>
      <c r="E40" s="92"/>
      <c r="F40" s="92"/>
      <c r="G40" s="92"/>
      <c r="H40" s="92"/>
      <c r="I40" s="92"/>
      <c r="J40" s="92"/>
      <c r="K40" s="93"/>
    </row>
    <row r="41" spans="1:11" ht="15" hidden="1" customHeight="1" x14ac:dyDescent="0.2">
      <c r="A41" s="91"/>
      <c r="B41" s="92"/>
      <c r="C41" s="92"/>
      <c r="D41" s="92"/>
      <c r="E41" s="92"/>
      <c r="F41" s="92"/>
      <c r="G41" s="92"/>
      <c r="H41" s="92"/>
      <c r="I41" s="92"/>
      <c r="J41" s="92"/>
      <c r="K41" s="93"/>
    </row>
    <row r="42" spans="1:11" ht="15" hidden="1" customHeight="1" x14ac:dyDescent="0.2">
      <c r="A42" s="91"/>
      <c r="B42" s="92"/>
      <c r="C42" s="92"/>
      <c r="D42" s="92"/>
      <c r="E42" s="92"/>
      <c r="F42" s="92"/>
      <c r="G42" s="92"/>
      <c r="H42" s="92"/>
      <c r="I42" s="92"/>
      <c r="J42" s="92"/>
      <c r="K42" s="93"/>
    </row>
    <row r="43" spans="1:11" ht="15" hidden="1" customHeight="1" x14ac:dyDescent="0.2">
      <c r="A43" s="91"/>
      <c r="B43" s="92"/>
      <c r="C43" s="92"/>
      <c r="D43" s="92"/>
      <c r="E43" s="92"/>
      <c r="F43" s="92"/>
      <c r="G43" s="92"/>
      <c r="H43" s="92"/>
      <c r="I43" s="92"/>
      <c r="J43" s="92"/>
      <c r="K43" s="93"/>
    </row>
    <row r="44" spans="1:11" ht="15" hidden="1" customHeight="1" x14ac:dyDescent="0.2">
      <c r="A44" s="91"/>
      <c r="B44" s="92"/>
      <c r="C44" s="92"/>
      <c r="D44" s="92"/>
      <c r="E44" s="92"/>
      <c r="F44" s="92"/>
      <c r="G44" s="92"/>
      <c r="H44" s="92"/>
      <c r="I44" s="92"/>
      <c r="J44" s="92"/>
      <c r="K44" s="93"/>
    </row>
    <row r="45" spans="1:11" ht="15" hidden="1" customHeight="1" x14ac:dyDescent="0.2">
      <c r="A45" s="91"/>
      <c r="B45" s="92"/>
      <c r="C45" s="92"/>
      <c r="D45" s="92"/>
      <c r="E45" s="92"/>
      <c r="F45" s="92"/>
      <c r="G45" s="92"/>
      <c r="H45" s="92"/>
      <c r="I45" s="92"/>
      <c r="J45" s="92"/>
      <c r="K45" s="93"/>
    </row>
    <row r="46" spans="1:11" ht="11" hidden="1" customHeight="1" x14ac:dyDescent="0.2">
      <c r="A46" s="91"/>
      <c r="B46" s="92"/>
      <c r="C46" s="92"/>
      <c r="D46" s="92"/>
      <c r="E46" s="92"/>
      <c r="F46" s="92"/>
      <c r="G46" s="92"/>
      <c r="H46" s="92"/>
      <c r="I46" s="92"/>
      <c r="J46" s="92"/>
      <c r="K46" s="93"/>
    </row>
    <row r="47" spans="1:11" ht="1" hidden="1" customHeight="1" x14ac:dyDescent="0.2">
      <c r="A47" s="91"/>
      <c r="B47" s="92"/>
      <c r="C47" s="92"/>
      <c r="D47" s="92"/>
      <c r="E47" s="92"/>
      <c r="F47" s="92"/>
      <c r="G47" s="92"/>
      <c r="H47" s="92"/>
      <c r="I47" s="92"/>
      <c r="J47" s="92"/>
      <c r="K47" s="93"/>
    </row>
    <row r="48" spans="1:11" ht="1" hidden="1" customHeight="1" x14ac:dyDescent="0.2">
      <c r="A48" s="91"/>
      <c r="B48" s="92"/>
      <c r="C48" s="92"/>
      <c r="D48" s="92"/>
      <c r="E48" s="92"/>
      <c r="F48" s="92"/>
      <c r="G48" s="92"/>
      <c r="H48" s="92"/>
      <c r="I48" s="92"/>
      <c r="J48" s="92"/>
      <c r="K48" s="93"/>
    </row>
    <row r="49" spans="1:11" ht="1" hidden="1" customHeight="1" x14ac:dyDescent="0.2">
      <c r="A49" s="91"/>
      <c r="B49" s="92"/>
      <c r="C49" s="92"/>
      <c r="D49" s="92"/>
      <c r="E49" s="92"/>
      <c r="F49" s="92"/>
      <c r="G49" s="92"/>
      <c r="H49" s="92"/>
      <c r="I49" s="92"/>
      <c r="J49" s="92"/>
      <c r="K49" s="93"/>
    </row>
    <row r="50" spans="1:11" ht="1" hidden="1" customHeight="1" x14ac:dyDescent="0.2">
      <c r="A50" s="91"/>
      <c r="B50" s="92"/>
      <c r="C50" s="92"/>
      <c r="D50" s="92"/>
      <c r="E50" s="92"/>
      <c r="F50" s="92"/>
      <c r="G50" s="92"/>
      <c r="H50" s="92"/>
      <c r="I50" s="92"/>
      <c r="J50" s="92"/>
      <c r="K50" s="93"/>
    </row>
    <row r="51" spans="1:11" ht="1" hidden="1" customHeight="1" x14ac:dyDescent="0.2">
      <c r="A51" s="91"/>
      <c r="B51" s="92"/>
      <c r="C51" s="92"/>
      <c r="D51" s="92"/>
      <c r="E51" s="92"/>
      <c r="F51" s="92"/>
      <c r="G51" s="92"/>
      <c r="H51" s="92"/>
      <c r="I51" s="92"/>
      <c r="J51" s="92"/>
      <c r="K51" s="93"/>
    </row>
    <row r="52" spans="1:11" ht="1" hidden="1" customHeight="1" x14ac:dyDescent="0.2">
      <c r="A52" s="91"/>
      <c r="B52" s="92"/>
      <c r="C52" s="92"/>
      <c r="D52" s="92"/>
      <c r="E52" s="92"/>
      <c r="F52" s="92"/>
      <c r="G52" s="92"/>
      <c r="H52" s="92"/>
      <c r="I52" s="92"/>
      <c r="J52" s="92"/>
      <c r="K52" s="93"/>
    </row>
    <row r="53" spans="1:11" ht="1" hidden="1" customHeight="1" x14ac:dyDescent="0.2">
      <c r="A53" s="91"/>
      <c r="B53" s="92"/>
      <c r="C53" s="92"/>
      <c r="D53" s="92"/>
      <c r="E53" s="92"/>
      <c r="F53" s="92"/>
      <c r="G53" s="92"/>
      <c r="H53" s="92"/>
      <c r="I53" s="92"/>
      <c r="J53" s="92"/>
      <c r="K53" s="93"/>
    </row>
    <row r="54" spans="1:11" ht="15" hidden="1" customHeight="1" x14ac:dyDescent="0.2">
      <c r="A54" s="91"/>
      <c r="B54" s="92"/>
      <c r="C54" s="92"/>
      <c r="D54" s="92"/>
      <c r="E54" s="92"/>
      <c r="F54" s="92"/>
      <c r="G54" s="92"/>
      <c r="H54" s="92"/>
      <c r="I54" s="92"/>
      <c r="J54" s="92"/>
      <c r="K54" s="93"/>
    </row>
    <row r="55" spans="1:11" ht="119" customHeight="1" thickBot="1" x14ac:dyDescent="0.25">
      <c r="A55" s="94"/>
      <c r="B55" s="95"/>
      <c r="C55" s="95"/>
      <c r="D55" s="95"/>
      <c r="E55" s="95"/>
      <c r="F55" s="95"/>
      <c r="G55" s="95"/>
      <c r="H55" s="95"/>
      <c r="I55" s="95"/>
      <c r="J55" s="95"/>
      <c r="K55" s="96"/>
    </row>
    <row r="56" spans="1:11" ht="15" customHeight="1" x14ac:dyDescent="0.2">
      <c r="A56" s="56"/>
      <c r="B56" s="56"/>
      <c r="C56" s="56"/>
      <c r="D56" s="56"/>
      <c r="E56" s="56"/>
      <c r="F56" s="56"/>
      <c r="G56" s="56"/>
      <c r="H56" s="56"/>
      <c r="I56" s="56"/>
      <c r="J56" s="56"/>
      <c r="K56" s="56"/>
    </row>
    <row r="57" spans="1:11" ht="15" customHeight="1" x14ac:dyDescent="0.2">
      <c r="A57" s="56"/>
      <c r="B57" s="56"/>
      <c r="C57" s="56"/>
      <c r="D57" s="56"/>
      <c r="E57" s="56"/>
      <c r="F57" s="56"/>
      <c r="G57" s="56"/>
      <c r="H57" s="56"/>
      <c r="I57" s="56"/>
      <c r="J57" s="56"/>
      <c r="K57" s="56"/>
    </row>
    <row r="58" spans="1:11" ht="15" customHeight="1" x14ac:dyDescent="0.2">
      <c r="A58" s="56"/>
      <c r="B58" s="56"/>
      <c r="C58" s="56"/>
      <c r="D58" s="56"/>
      <c r="E58" s="56"/>
      <c r="F58" s="56"/>
      <c r="G58" s="56"/>
      <c r="H58" s="56"/>
      <c r="I58" s="56"/>
      <c r="J58" s="56"/>
      <c r="K58" s="56"/>
    </row>
    <row r="59" spans="1:11" ht="15" customHeight="1" x14ac:dyDescent="0.2">
      <c r="A59" s="56"/>
      <c r="B59" s="56"/>
      <c r="C59" s="56"/>
      <c r="D59" s="56"/>
      <c r="E59" s="56"/>
      <c r="F59" s="56"/>
      <c r="G59" s="56"/>
      <c r="H59" s="56"/>
      <c r="I59" s="56"/>
      <c r="J59" s="56"/>
      <c r="K59" s="56"/>
    </row>
    <row r="60" spans="1:11" ht="15" customHeight="1" x14ac:dyDescent="0.2">
      <c r="A60" s="56"/>
      <c r="B60" s="56"/>
      <c r="C60" s="56"/>
      <c r="D60" s="56"/>
      <c r="E60" s="56"/>
      <c r="F60" s="56"/>
      <c r="G60" s="56"/>
      <c r="H60" s="56"/>
      <c r="I60" s="56"/>
      <c r="J60" s="56"/>
      <c r="K60" s="56"/>
    </row>
    <row r="61" spans="1:11" ht="15" customHeight="1" x14ac:dyDescent="0.2">
      <c r="A61" s="56"/>
      <c r="B61" s="56"/>
      <c r="C61" s="56"/>
      <c r="D61" s="56"/>
      <c r="E61" s="56"/>
      <c r="F61" s="56"/>
      <c r="G61" s="56"/>
      <c r="H61" s="56"/>
      <c r="I61" s="56"/>
      <c r="J61" s="56"/>
      <c r="K61" s="56"/>
    </row>
    <row r="62" spans="1:11" ht="15" customHeight="1" x14ac:dyDescent="0.2">
      <c r="A62" s="56"/>
      <c r="B62" s="56"/>
      <c r="C62" s="56"/>
      <c r="D62" s="56"/>
      <c r="E62" s="56"/>
      <c r="F62" s="56"/>
      <c r="G62" s="56"/>
      <c r="H62" s="56"/>
      <c r="I62" s="56"/>
      <c r="J62" s="56"/>
      <c r="K62" s="56"/>
    </row>
    <row r="63" spans="1:11" ht="15" customHeight="1" x14ac:dyDescent="0.2">
      <c r="A63" s="56"/>
      <c r="B63" s="56"/>
      <c r="C63" s="56"/>
      <c r="D63" s="56"/>
      <c r="E63" s="56"/>
      <c r="F63" s="56"/>
      <c r="G63" s="56"/>
      <c r="H63" s="56"/>
      <c r="I63" s="56"/>
      <c r="J63" s="56"/>
      <c r="K63" s="56"/>
    </row>
    <row r="67" spans="11:11" x14ac:dyDescent="0.2">
      <c r="K67" s="1"/>
    </row>
  </sheetData>
  <mergeCells count="1">
    <mergeCell ref="A1:K55"/>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108"/>
  <sheetViews>
    <sheetView showGridLines="0" zoomScale="136" zoomScaleNormal="125" zoomScalePageLayoutView="125" workbookViewId="0">
      <selection activeCell="G12" sqref="G12"/>
    </sheetView>
  </sheetViews>
  <sheetFormatPr baseColWidth="10" defaultRowHeight="15" x14ac:dyDescent="0.2"/>
  <cols>
    <col min="1" max="1" width="46.5" customWidth="1"/>
    <col min="2" max="2" width="28.6640625" bestFit="1" customWidth="1"/>
    <col min="3" max="3" width="34.1640625" customWidth="1"/>
    <col min="4" max="4" width="0.1640625" hidden="1" customWidth="1"/>
    <col min="5" max="5" width="10.83203125" hidden="1" customWidth="1"/>
    <col min="6" max="6" width="32.33203125" style="60" bestFit="1" customWidth="1"/>
    <col min="7" max="7" width="10.83203125" customWidth="1"/>
  </cols>
  <sheetData>
    <row r="1" spans="1:20" s="1" customFormat="1" ht="21" x14ac:dyDescent="0.25">
      <c r="A1" s="114" t="s">
        <v>81</v>
      </c>
      <c r="B1" s="115"/>
      <c r="C1" s="115"/>
      <c r="D1" s="115"/>
      <c r="E1" s="116"/>
      <c r="F1" s="60"/>
    </row>
    <row r="2" spans="1:20" s="1" customFormat="1" x14ac:dyDescent="0.2">
      <c r="A2" s="106" t="s">
        <v>51</v>
      </c>
      <c r="B2" s="129" t="s">
        <v>13</v>
      </c>
      <c r="C2" s="107" t="s">
        <v>79</v>
      </c>
      <c r="D2" s="107"/>
      <c r="E2" s="108"/>
      <c r="F2" s="60"/>
    </row>
    <row r="3" spans="1:20" s="1" customFormat="1" ht="15" customHeight="1" x14ac:dyDescent="0.2">
      <c r="A3" s="106"/>
      <c r="B3" s="129"/>
      <c r="C3" s="107"/>
      <c r="D3" s="107"/>
      <c r="E3" s="108"/>
      <c r="F3" s="60"/>
    </row>
    <row r="4" spans="1:20" s="1" customFormat="1" ht="15" customHeight="1" x14ac:dyDescent="0.2">
      <c r="A4" s="106"/>
      <c r="B4" s="129"/>
      <c r="C4" s="107"/>
      <c r="D4" s="107"/>
      <c r="E4" s="108"/>
      <c r="F4" s="60"/>
    </row>
    <row r="5" spans="1:20" x14ac:dyDescent="0.2">
      <c r="A5" s="106"/>
      <c r="B5" s="129"/>
      <c r="C5" s="109"/>
      <c r="D5" s="109"/>
      <c r="E5" s="110"/>
    </row>
    <row r="6" spans="1:20" ht="16" customHeight="1" x14ac:dyDescent="0.2">
      <c r="A6" s="126"/>
      <c r="B6" s="127"/>
      <c r="C6" s="127"/>
      <c r="D6" s="127"/>
      <c r="E6" s="128"/>
    </row>
    <row r="7" spans="1:20" ht="15" customHeight="1" x14ac:dyDescent="0.2">
      <c r="A7" s="54" t="s">
        <v>1</v>
      </c>
      <c r="B7" s="59">
        <v>24</v>
      </c>
      <c r="C7" s="117" t="s">
        <v>61</v>
      </c>
      <c r="D7" s="118"/>
      <c r="E7" s="119"/>
    </row>
    <row r="8" spans="1:20" ht="16" x14ac:dyDescent="0.2">
      <c r="A8" s="54" t="s">
        <v>2</v>
      </c>
      <c r="B8" s="59">
        <v>2</v>
      </c>
      <c r="C8" s="120"/>
      <c r="D8" s="121"/>
      <c r="E8" s="122"/>
    </row>
    <row r="9" spans="1:20" ht="16" x14ac:dyDescent="0.2">
      <c r="A9" s="54" t="s">
        <v>40</v>
      </c>
      <c r="B9" s="59">
        <v>0.16</v>
      </c>
      <c r="C9" s="120"/>
      <c r="D9" s="121"/>
      <c r="E9" s="122"/>
    </row>
    <row r="10" spans="1:20" ht="16" x14ac:dyDescent="0.2">
      <c r="A10" s="54" t="s">
        <v>62</v>
      </c>
      <c r="B10" s="59">
        <v>0.08</v>
      </c>
      <c r="C10" s="120"/>
      <c r="D10" s="121"/>
      <c r="E10" s="122"/>
    </row>
    <row r="11" spans="1:20" ht="16" x14ac:dyDescent="0.2">
      <c r="A11" s="54" t="s">
        <v>3</v>
      </c>
      <c r="B11" s="59">
        <v>15</v>
      </c>
      <c r="C11" s="120"/>
      <c r="D11" s="121"/>
      <c r="E11" s="122"/>
    </row>
    <row r="12" spans="1:20" ht="16" x14ac:dyDescent="0.2">
      <c r="A12" s="54" t="s">
        <v>63</v>
      </c>
      <c r="B12" s="59">
        <v>2</v>
      </c>
      <c r="C12" s="120"/>
      <c r="D12" s="121"/>
      <c r="E12" s="122"/>
    </row>
    <row r="13" spans="1:20" ht="16" x14ac:dyDescent="0.2">
      <c r="A13" s="54" t="s">
        <v>5</v>
      </c>
      <c r="B13" s="59">
        <v>7</v>
      </c>
      <c r="C13" s="120"/>
      <c r="D13" s="121"/>
      <c r="E13" s="122"/>
      <c r="T13" s="1"/>
    </row>
    <row r="14" spans="1:20" ht="16" x14ac:dyDescent="0.2">
      <c r="A14" s="54" t="s">
        <v>6</v>
      </c>
      <c r="B14" s="59">
        <v>50</v>
      </c>
      <c r="C14" s="123"/>
      <c r="D14" s="124"/>
      <c r="E14" s="125"/>
      <c r="T14" s="1"/>
    </row>
    <row r="15" spans="1:20" s="1" customFormat="1" ht="16" x14ac:dyDescent="0.2">
      <c r="A15" s="66"/>
      <c r="B15" s="58"/>
      <c r="C15" s="57"/>
      <c r="D15" s="57"/>
      <c r="E15" s="67"/>
      <c r="F15" s="60"/>
    </row>
    <row r="16" spans="1:20" ht="16" customHeight="1" x14ac:dyDescent="0.2">
      <c r="A16" s="97"/>
      <c r="B16" s="98"/>
      <c r="C16" s="99"/>
      <c r="D16" s="99"/>
      <c r="E16" s="100"/>
      <c r="T16" s="1"/>
    </row>
    <row r="17" spans="1:20" ht="15" customHeight="1" x14ac:dyDescent="0.2">
      <c r="A17" s="106" t="s">
        <v>10</v>
      </c>
      <c r="B17" s="104" t="s">
        <v>22</v>
      </c>
      <c r="C17" s="107" t="s">
        <v>80</v>
      </c>
      <c r="D17" s="107"/>
      <c r="E17" s="108"/>
      <c r="T17" s="1"/>
    </row>
    <row r="18" spans="1:20" ht="17" customHeight="1" x14ac:dyDescent="0.2">
      <c r="A18" s="106"/>
      <c r="B18" s="105"/>
      <c r="C18" s="107"/>
      <c r="D18" s="107"/>
      <c r="E18" s="108"/>
      <c r="T18" s="1"/>
    </row>
    <row r="19" spans="1:20" x14ac:dyDescent="0.2">
      <c r="A19" s="106"/>
      <c r="B19" s="105"/>
      <c r="C19" s="109"/>
      <c r="D19" s="109"/>
      <c r="E19" s="110"/>
    </row>
    <row r="20" spans="1:20" s="21" customFormat="1" ht="21" customHeight="1" thickBot="1" x14ac:dyDescent="0.25">
      <c r="A20" s="19"/>
      <c r="B20" s="20"/>
      <c r="C20" s="20"/>
      <c r="F20" s="61"/>
    </row>
    <row r="21" spans="1:20" s="1" customFormat="1" ht="16" thickTop="1" x14ac:dyDescent="0.2">
      <c r="B21" s="3"/>
      <c r="C21" s="3"/>
      <c r="F21" s="60"/>
    </row>
    <row r="22" spans="1:20" x14ac:dyDescent="0.2">
      <c r="A22" s="18"/>
      <c r="B22" s="18"/>
      <c r="C22" s="18"/>
      <c r="D22" s="17"/>
    </row>
    <row r="23" spans="1:20" s="1" customFormat="1" ht="19" x14ac:dyDescent="0.25">
      <c r="A23" s="111" t="s">
        <v>65</v>
      </c>
      <c r="B23" s="111"/>
      <c r="C23" s="111"/>
      <c r="E23"/>
      <c r="F23" s="62"/>
      <c r="G23" s="44"/>
      <c r="H23" s="44"/>
    </row>
    <row r="24" spans="1:20" s="1" customFormat="1" ht="16" x14ac:dyDescent="0.2">
      <c r="A24" s="4"/>
      <c r="B24" s="51" t="s">
        <v>52</v>
      </c>
      <c r="C24" s="51" t="s">
        <v>4</v>
      </c>
      <c r="D24"/>
      <c r="E24"/>
      <c r="F24" s="62"/>
      <c r="G24" s="41"/>
      <c r="H24" s="41"/>
    </row>
    <row r="25" spans="1:20" s="1" customFormat="1" ht="16" x14ac:dyDescent="0.2">
      <c r="A25" s="53" t="s">
        <v>66</v>
      </c>
      <c r="B25" s="4">
        <f>VLOOKUP(B2,'LED Alternatives'!B8:F21,3,FALSE)</f>
        <v>58</v>
      </c>
      <c r="C25" s="4">
        <f>VLOOKUP(B17,'LED Alternatives'!G10:J21,3,FALSE)</f>
        <v>15</v>
      </c>
      <c r="D25" s="10"/>
      <c r="E25"/>
      <c r="F25" s="63"/>
      <c r="G25" s="42"/>
      <c r="H25" s="42"/>
    </row>
    <row r="26" spans="1:20" s="1" customFormat="1" ht="16" x14ac:dyDescent="0.2">
      <c r="A26" s="53" t="s">
        <v>55</v>
      </c>
      <c r="B26" s="4">
        <v>1.1200000000000001</v>
      </c>
      <c r="C26" s="4"/>
      <c r="D26"/>
      <c r="E26"/>
      <c r="F26" s="64"/>
      <c r="G26" s="29"/>
      <c r="H26" s="29"/>
    </row>
    <row r="27" spans="1:20" ht="16" x14ac:dyDescent="0.2">
      <c r="A27" s="54" t="s">
        <v>67</v>
      </c>
      <c r="B27" s="22">
        <f>(B7*B8*B25*B26)/1000</f>
        <v>3.1180800000000004</v>
      </c>
      <c r="C27" s="22">
        <f>(C25*B7*B8)/1000</f>
        <v>0.72</v>
      </c>
      <c r="E27" s="1"/>
      <c r="F27" s="65"/>
      <c r="G27" s="29"/>
      <c r="H27" s="29"/>
    </row>
    <row r="28" spans="1:20" s="1" customFormat="1" ht="16" x14ac:dyDescent="0.2">
      <c r="A28" s="54" t="s">
        <v>68</v>
      </c>
      <c r="B28" s="22">
        <f>B27*(B11+B12)</f>
        <v>53.007360000000006</v>
      </c>
      <c r="C28" s="22">
        <f>C27*(B11+B12)</f>
        <v>12.24</v>
      </c>
      <c r="F28" s="65"/>
      <c r="G28" s="29"/>
      <c r="H28" s="29"/>
    </row>
    <row r="29" spans="1:20" s="1" customFormat="1" ht="16" x14ac:dyDescent="0.2">
      <c r="A29" s="55" t="s">
        <v>69</v>
      </c>
      <c r="B29" s="24">
        <f>B28*B13*B14</f>
        <v>18552.576000000001</v>
      </c>
      <c r="C29" s="23">
        <f>C28*B13*B14</f>
        <v>4284</v>
      </c>
      <c r="F29" s="65"/>
      <c r="G29" s="29"/>
      <c r="H29" s="29"/>
    </row>
    <row r="30" spans="1:20" s="1" customFormat="1" ht="19" x14ac:dyDescent="0.25">
      <c r="A30" s="46" t="s">
        <v>70</v>
      </c>
      <c r="B30" s="47">
        <f>B29-C29</f>
        <v>14268.576000000001</v>
      </c>
      <c r="C30" s="22"/>
      <c r="E30"/>
      <c r="F30" s="65"/>
      <c r="G30" s="29"/>
      <c r="H30" s="29"/>
    </row>
    <row r="31" spans="1:20" s="37" customFormat="1" ht="19" x14ac:dyDescent="0.25">
      <c r="A31" s="34"/>
      <c r="B31" s="35"/>
      <c r="C31" s="36"/>
      <c r="F31" s="65"/>
      <c r="G31" s="29"/>
      <c r="H31" s="29"/>
    </row>
    <row r="32" spans="1:20" s="1" customFormat="1" ht="19" x14ac:dyDescent="0.25">
      <c r="A32" s="112" t="s">
        <v>42</v>
      </c>
      <c r="B32" s="113"/>
      <c r="C32" s="113"/>
      <c r="F32" s="60"/>
    </row>
    <row r="33" spans="1:20" ht="16" x14ac:dyDescent="0.2">
      <c r="A33" s="4"/>
      <c r="B33" s="51" t="s">
        <v>52</v>
      </c>
      <c r="C33" s="51" t="s">
        <v>4</v>
      </c>
      <c r="D33" s="1"/>
      <c r="E33" s="1"/>
      <c r="T33" s="1"/>
    </row>
    <row r="34" spans="1:20" ht="16" x14ac:dyDescent="0.2">
      <c r="A34" s="54" t="s">
        <v>43</v>
      </c>
      <c r="B34" s="31">
        <f>B27*B11*B9</f>
        <v>7.4833920000000012</v>
      </c>
      <c r="C34" s="31">
        <f>C27*B11*B9</f>
        <v>1.7279999999999998</v>
      </c>
      <c r="E34" s="11"/>
      <c r="T34" s="1"/>
    </row>
    <row r="35" spans="1:20" s="1" customFormat="1" ht="16" x14ac:dyDescent="0.2">
      <c r="A35" s="54" t="s">
        <v>44</v>
      </c>
      <c r="B35" s="31">
        <f>B27*B12*B10</f>
        <v>0.49889280000000008</v>
      </c>
      <c r="C35" s="31">
        <f>C27*B12*B10</f>
        <v>0.1152</v>
      </c>
      <c r="F35" s="60"/>
    </row>
    <row r="36" spans="1:20" s="1" customFormat="1" ht="16" x14ac:dyDescent="0.2">
      <c r="A36" s="54" t="s">
        <v>45</v>
      </c>
      <c r="B36" s="32">
        <f>B34+B35</f>
        <v>7.9822848000000013</v>
      </c>
      <c r="C36" s="32">
        <f>C34+C35</f>
        <v>1.8431999999999997</v>
      </c>
      <c r="F36" s="60"/>
    </row>
    <row r="37" spans="1:20" s="1" customFormat="1" ht="16" x14ac:dyDescent="0.2">
      <c r="A37" s="54" t="s">
        <v>41</v>
      </c>
      <c r="B37" s="32">
        <f>B36*B13*B14</f>
        <v>2793.7996800000005</v>
      </c>
      <c r="C37" s="32">
        <f>C36*B13*B14</f>
        <v>645.11999999999989</v>
      </c>
      <c r="F37" s="60"/>
    </row>
    <row r="38" spans="1:20" s="1" customFormat="1" ht="19" x14ac:dyDescent="0.25">
      <c r="A38" s="46" t="s">
        <v>73</v>
      </c>
      <c r="B38" s="48">
        <f>B37-C37</f>
        <v>2148.6796800000006</v>
      </c>
      <c r="C38" s="25"/>
      <c r="F38" s="60"/>
    </row>
    <row r="39" spans="1:20" s="1" customFormat="1" ht="19" x14ac:dyDescent="0.25">
      <c r="A39" s="34"/>
      <c r="B39" s="39"/>
      <c r="C39" s="38"/>
      <c r="F39" s="60"/>
    </row>
    <row r="40" spans="1:20" s="1" customFormat="1" ht="19" x14ac:dyDescent="0.25">
      <c r="A40" s="34"/>
      <c r="B40" s="39"/>
      <c r="C40" s="38"/>
      <c r="F40" s="60"/>
    </row>
    <row r="41" spans="1:20" s="1" customFormat="1" ht="19" x14ac:dyDescent="0.25">
      <c r="A41" s="111" t="s">
        <v>54</v>
      </c>
      <c r="B41" s="111"/>
      <c r="C41" s="50"/>
      <c r="F41" s="60"/>
    </row>
    <row r="42" spans="1:20" s="1" customFormat="1" ht="16" x14ac:dyDescent="0.2">
      <c r="A42" s="4"/>
      <c r="B42" s="51" t="s">
        <v>4</v>
      </c>
      <c r="C42" s="2"/>
      <c r="F42" s="60"/>
    </row>
    <row r="43" spans="1:20" s="1" customFormat="1" ht="16" x14ac:dyDescent="0.2">
      <c r="A43" s="53" t="s">
        <v>0</v>
      </c>
      <c r="B43" s="32">
        <f>(VLOOKUP(B17,'LED Alternatives'!G10:K20,5,FALSE))*B7*B8</f>
        <v>1728</v>
      </c>
      <c r="F43" s="60"/>
    </row>
    <row r="44" spans="1:20" s="1" customFormat="1" ht="19" x14ac:dyDescent="0.25">
      <c r="A44" s="46" t="s">
        <v>53</v>
      </c>
      <c r="B44" s="49">
        <f>B38/B43</f>
        <v>1.2434488888888893</v>
      </c>
      <c r="F44" s="60"/>
    </row>
    <row r="45" spans="1:20" s="37" customFormat="1" ht="19" x14ac:dyDescent="0.25">
      <c r="A45" s="34"/>
      <c r="B45" s="40"/>
      <c r="C45" s="40"/>
      <c r="F45" s="64"/>
    </row>
    <row r="46" spans="1:20" s="1" customFormat="1" x14ac:dyDescent="0.2">
      <c r="B46" s="12"/>
      <c r="F46" s="60"/>
    </row>
    <row r="47" spans="1:20" s="1" customFormat="1" ht="19" x14ac:dyDescent="0.25">
      <c r="A47" s="101" t="s">
        <v>74</v>
      </c>
      <c r="B47" s="102"/>
      <c r="C47" s="102"/>
      <c r="F47" s="60"/>
    </row>
    <row r="48" spans="1:20" s="1" customFormat="1" ht="16" x14ac:dyDescent="0.2">
      <c r="A48" s="53" t="s">
        <v>58</v>
      </c>
      <c r="B48" s="103">
        <v>35000</v>
      </c>
      <c r="C48" s="103"/>
      <c r="F48" s="60"/>
    </row>
    <row r="49" spans="1:20" s="1" customFormat="1" ht="16" x14ac:dyDescent="0.2">
      <c r="A49" s="53" t="s">
        <v>60</v>
      </c>
      <c r="B49" s="103">
        <f>(B11+B12)*B13*B14</f>
        <v>5950</v>
      </c>
      <c r="C49" s="103"/>
      <c r="F49" s="60"/>
    </row>
    <row r="50" spans="1:20" s="1" customFormat="1" ht="16" x14ac:dyDescent="0.2">
      <c r="A50" s="53" t="s">
        <v>59</v>
      </c>
      <c r="B50" s="103">
        <f>B48/B49</f>
        <v>5.882352941176471</v>
      </c>
      <c r="C50" s="103"/>
      <c r="F50" s="60"/>
    </row>
    <row r="51" spans="1:20" s="1" customFormat="1" ht="16" x14ac:dyDescent="0.2">
      <c r="A51" s="53"/>
      <c r="B51" s="51" t="s">
        <v>52</v>
      </c>
      <c r="C51" s="51" t="s">
        <v>4</v>
      </c>
      <c r="F51" s="60"/>
    </row>
    <row r="52" spans="1:20" s="1" customFormat="1" ht="16" x14ac:dyDescent="0.2">
      <c r="A52" s="54" t="s">
        <v>71</v>
      </c>
      <c r="B52" s="27">
        <v>10000</v>
      </c>
      <c r="C52" s="26">
        <v>35000</v>
      </c>
      <c r="F52" s="60"/>
    </row>
    <row r="53" spans="1:20" s="1" customFormat="1" ht="16" x14ac:dyDescent="0.2">
      <c r="A53" s="54" t="s">
        <v>72</v>
      </c>
      <c r="B53" s="27">
        <f>B48/B52</f>
        <v>3.5</v>
      </c>
      <c r="C53" s="27">
        <f>B48/C52</f>
        <v>1</v>
      </c>
      <c r="F53" s="60"/>
    </row>
    <row r="54" spans="1:20" s="1" customFormat="1" ht="16" x14ac:dyDescent="0.2">
      <c r="A54" s="54" t="s">
        <v>57</v>
      </c>
      <c r="B54" s="27">
        <f>VLOOKUP(B2,'LED Alternatives'!B10:E20,4,FALSE)</f>
        <v>6</v>
      </c>
      <c r="C54" s="4">
        <f>VLOOKUP(B17,'LED Alternatives'!G10:K23,5,FALSE)</f>
        <v>36</v>
      </c>
      <c r="F54" s="60"/>
    </row>
    <row r="55" spans="1:20" s="1" customFormat="1" ht="16" x14ac:dyDescent="0.2">
      <c r="A55" s="54" t="s">
        <v>56</v>
      </c>
      <c r="B55" s="32">
        <f>B7*B8*B54*B53</f>
        <v>1008</v>
      </c>
      <c r="C55" s="32">
        <f>B7*B8*C54*C53</f>
        <v>1728</v>
      </c>
      <c r="F55" s="60"/>
    </row>
    <row r="56" spans="1:20" s="1" customFormat="1" ht="16" x14ac:dyDescent="0.2">
      <c r="A56" s="54" t="s">
        <v>75</v>
      </c>
      <c r="B56" s="32">
        <f>B50*B37</f>
        <v>16434.115764705886</v>
      </c>
      <c r="C56" s="32">
        <f>B50*C37</f>
        <v>3794.8235294117644</v>
      </c>
      <c r="F56" s="60"/>
    </row>
    <row r="57" spans="1:20" s="1" customFormat="1" ht="16" x14ac:dyDescent="0.2">
      <c r="A57" s="54" t="s">
        <v>77</v>
      </c>
      <c r="B57" s="32">
        <f>B55+B56</f>
        <v>17442.115764705886</v>
      </c>
      <c r="C57" s="32">
        <f>C55+C56</f>
        <v>5522.823529411764</v>
      </c>
      <c r="F57" s="60"/>
    </row>
    <row r="58" spans="1:20" s="1" customFormat="1" ht="19" x14ac:dyDescent="0.25">
      <c r="A58" s="46" t="s">
        <v>76</v>
      </c>
      <c r="B58" s="49">
        <f>B57-C57</f>
        <v>11919.292235294122</v>
      </c>
      <c r="C58" s="4"/>
      <c r="F58" s="60"/>
    </row>
    <row r="59" spans="1:20" x14ac:dyDescent="0.2">
      <c r="A59" s="1"/>
      <c r="B59" s="12"/>
      <c r="C59" s="1"/>
      <c r="D59" s="1"/>
      <c r="E59" s="1"/>
      <c r="T59" s="1"/>
    </row>
    <row r="60" spans="1:20" s="1" customFormat="1" ht="66" customHeight="1" x14ac:dyDescent="0.2">
      <c r="B60" s="12"/>
      <c r="F60" s="60"/>
    </row>
    <row r="61" spans="1:20" x14ac:dyDescent="0.2">
      <c r="A61" s="1"/>
      <c r="B61" s="12"/>
      <c r="C61" s="1"/>
      <c r="D61" s="1"/>
      <c r="E61" s="1"/>
      <c r="T61" s="1"/>
    </row>
    <row r="62" spans="1:20" x14ac:dyDescent="0.2">
      <c r="A62" s="1"/>
      <c r="B62" s="12"/>
      <c r="C62" s="1"/>
      <c r="D62" s="1"/>
      <c r="E62" s="1"/>
      <c r="T62" s="1"/>
    </row>
    <row r="63" spans="1:20" x14ac:dyDescent="0.2">
      <c r="A63" s="1"/>
      <c r="B63" s="12"/>
      <c r="C63" s="1"/>
      <c r="D63" s="1"/>
      <c r="E63" s="1"/>
      <c r="T63" s="1"/>
    </row>
    <row r="64" spans="1:20" x14ac:dyDescent="0.2">
      <c r="A64" s="1"/>
      <c r="B64" s="12"/>
      <c r="C64" s="1"/>
      <c r="D64" s="1"/>
      <c r="E64" s="1"/>
      <c r="T64" s="1"/>
    </row>
    <row r="65" spans="1:20" x14ac:dyDescent="0.2">
      <c r="A65" s="1"/>
      <c r="B65" s="12"/>
      <c r="C65" s="1"/>
      <c r="D65" s="1"/>
      <c r="E65" s="1"/>
      <c r="T65" s="1"/>
    </row>
    <row r="66" spans="1:20" x14ac:dyDescent="0.2">
      <c r="A66" s="1"/>
      <c r="B66" s="12"/>
      <c r="C66" s="1"/>
      <c r="D66" s="1"/>
      <c r="T66" s="1"/>
    </row>
    <row r="67" spans="1:20" x14ac:dyDescent="0.2">
      <c r="A67" s="3"/>
      <c r="B67" s="1"/>
      <c r="C67" s="1"/>
      <c r="D67" s="1"/>
      <c r="E67" s="1"/>
    </row>
    <row r="68" spans="1:20" x14ac:dyDescent="0.2">
      <c r="A68" s="9"/>
      <c r="B68" s="9"/>
      <c r="C68" s="1"/>
      <c r="D68" s="1"/>
      <c r="E68" s="1"/>
    </row>
    <row r="69" spans="1:20" x14ac:dyDescent="0.2">
      <c r="A69" s="3"/>
      <c r="B69" s="28"/>
      <c r="C69" s="1"/>
      <c r="D69" s="1"/>
      <c r="E69" s="1"/>
    </row>
    <row r="70" spans="1:20" x14ac:dyDescent="0.2">
      <c r="A70" s="3"/>
      <c r="B70" s="29"/>
      <c r="C70" s="1"/>
      <c r="E70" s="1"/>
    </row>
    <row r="71" spans="1:20" x14ac:dyDescent="0.2">
      <c r="A71" s="3"/>
      <c r="B71" s="29"/>
      <c r="D71" s="1"/>
    </row>
    <row r="72" spans="1:20" x14ac:dyDescent="0.2">
      <c r="A72" s="3"/>
      <c r="B72" s="29"/>
      <c r="C72" s="1"/>
      <c r="D72" s="1"/>
    </row>
    <row r="73" spans="1:20" x14ac:dyDescent="0.2">
      <c r="A73" s="3"/>
      <c r="B73" s="29"/>
      <c r="C73" s="1"/>
      <c r="D73" s="1"/>
    </row>
    <row r="74" spans="1:20" x14ac:dyDescent="0.2">
      <c r="A74" s="3"/>
      <c r="B74" s="29"/>
      <c r="C74" s="1"/>
      <c r="D74" s="1"/>
      <c r="E74" s="1"/>
    </row>
    <row r="75" spans="1:20" x14ac:dyDescent="0.2">
      <c r="A75" s="3"/>
      <c r="B75" s="3"/>
      <c r="C75" s="1"/>
    </row>
    <row r="76" spans="1:20" x14ac:dyDescent="0.2">
      <c r="A76" s="3"/>
      <c r="B76" s="28"/>
    </row>
    <row r="77" spans="1:20" x14ac:dyDescent="0.2">
      <c r="A77" s="3"/>
      <c r="B77" s="30"/>
    </row>
    <row r="78" spans="1:20" x14ac:dyDescent="0.2">
      <c r="A78" s="3"/>
      <c r="B78" s="3"/>
      <c r="D78" s="1"/>
    </row>
    <row r="79" spans="1:20" x14ac:dyDescent="0.2">
      <c r="A79" s="3"/>
      <c r="B79" s="29"/>
      <c r="C79" s="1"/>
    </row>
    <row r="80" spans="1:20" x14ac:dyDescent="0.2">
      <c r="A80" s="3"/>
      <c r="B80" s="29"/>
    </row>
    <row r="81" spans="1:2" x14ac:dyDescent="0.2">
      <c r="A81" s="3"/>
      <c r="B81" s="29"/>
    </row>
    <row r="82" spans="1:2" x14ac:dyDescent="0.2">
      <c r="A82" s="3"/>
      <c r="B82" s="29"/>
    </row>
    <row r="83" spans="1:2" x14ac:dyDescent="0.2">
      <c r="A83" s="3"/>
      <c r="B83" s="29"/>
    </row>
    <row r="84" spans="1:2" x14ac:dyDescent="0.2">
      <c r="A84" s="3"/>
      <c r="B84" s="3"/>
    </row>
    <row r="85" spans="1:2" x14ac:dyDescent="0.2">
      <c r="A85" s="3"/>
      <c r="B85" s="3"/>
    </row>
    <row r="107" spans="1:1" x14ac:dyDescent="0.2">
      <c r="A107" s="1"/>
    </row>
    <row r="108" spans="1:1" x14ac:dyDescent="0.2">
      <c r="A108" s="1"/>
    </row>
  </sheetData>
  <dataConsolidate/>
  <mergeCells count="17">
    <mergeCell ref="A1:E1"/>
    <mergeCell ref="C7:E14"/>
    <mergeCell ref="A6:E6"/>
    <mergeCell ref="C2:E5"/>
    <mergeCell ref="B2:B5"/>
    <mergeCell ref="A2:A5"/>
    <mergeCell ref="A16:E16"/>
    <mergeCell ref="A47:C47"/>
    <mergeCell ref="B48:C48"/>
    <mergeCell ref="B49:C49"/>
    <mergeCell ref="B50:C50"/>
    <mergeCell ref="B17:B19"/>
    <mergeCell ref="A17:A19"/>
    <mergeCell ref="C17:E19"/>
    <mergeCell ref="A23:C23"/>
    <mergeCell ref="A32:C32"/>
    <mergeCell ref="A41:B41"/>
  </mergeCells>
  <phoneticPr fontId="12" type="noConversion"/>
  <dataValidations count="4">
    <dataValidation type="decimal" allowBlank="1" showInputMessage="1" showErrorMessage="1" sqref="B9:B10" xr:uid="{A93CA0CD-A64A-4C4A-A105-2BCD5B6452F3}">
      <formula1>0.01</formula1>
      <formula2>5</formula2>
    </dataValidation>
    <dataValidation type="whole" allowBlank="1" showInputMessage="1" showErrorMessage="1" sqref="B11:B12" xr:uid="{0A64D32B-F37B-7046-ACED-73D921B65F31}">
      <formula1>0</formula1>
      <formula2>24</formula2>
    </dataValidation>
    <dataValidation type="whole" allowBlank="1" showInputMessage="1" showErrorMessage="1" sqref="B13" xr:uid="{84285FCC-E09F-4F44-8333-51C9D9538C2D}">
      <formula1>0</formula1>
      <formula2>7</formula2>
    </dataValidation>
    <dataValidation type="whole" allowBlank="1" showInputMessage="1" showErrorMessage="1" sqref="B14:B15 C17 C20:C21" xr:uid="{1C0A3626-EE92-9647-9949-FA112B3C3DEB}">
      <formula1>0</formula1>
      <formula2>52</formula2>
    </dataValidation>
  </dataValidations>
  <pageMargins left="0.7" right="0.7" top="0.75" bottom="0.75" header="0.3" footer="0.3"/>
  <pageSetup paperSize="9" scale="91" orientation="portrait" horizontalDpi="4294967292" verticalDpi="4294967292"/>
  <colBreaks count="2" manualBreakCount="2">
    <brk id="2" max="1048575" man="1"/>
    <brk id="5" max="1048575" man="1"/>
  </colBreaks>
  <drawing r:id="rId1"/>
  <extLst>
    <ext xmlns:x14="http://schemas.microsoft.com/office/spreadsheetml/2009/9/main" uri="{CCE6A557-97BC-4b89-ADB6-D9C93CAAB3DF}">
      <x14:dataValidations xmlns:xm="http://schemas.microsoft.com/office/excel/2006/main" count="2">
        <x14:dataValidation type="list" allowBlank="1" showInputMessage="1" showErrorMessage="1" prompt="Choose the fitting type_x000a_" xr:uid="{58C085EC-C464-D54D-B952-0B0B3FE63E19}">
          <x14:formula1>
            <xm:f>'LED Alternatives'!$B$10:$B$221</xm:f>
          </x14:formula1>
          <xm:sqref>B2</xm:sqref>
        </x14:dataValidation>
        <x14:dataValidation type="list" allowBlank="1" showInputMessage="1" showErrorMessage="1" prompt="Choose the fitting type_x000a_" xr:uid="{67820007-DE5B-5044-A71F-9F5B5A0DFB5F}">
          <x14:formula1>
            <xm:f>'LED Alternatives'!$G$10:$G$21</xm:f>
          </x14:formula1>
          <xm:sqref>B17 B20</xm:sqref>
        </x14:dataValidation>
      </x14:dataValidations>
    </ex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2CF07-5162-EF4D-AED8-581695C52DD9}">
  <dimension ref="A1:DK84"/>
  <sheetViews>
    <sheetView showGridLines="0" zoomScale="125" zoomScaleNormal="125" workbookViewId="0">
      <selection activeCell="J7" sqref="J7"/>
    </sheetView>
  </sheetViews>
  <sheetFormatPr baseColWidth="10" defaultRowHeight="15" x14ac:dyDescent="0.2"/>
  <cols>
    <col min="1" max="1" width="66.1640625" style="1" customWidth="1"/>
    <col min="2" max="2" width="13" style="1" customWidth="1"/>
    <col min="3" max="3" width="18.33203125" style="1" customWidth="1"/>
    <col min="4" max="4" width="0.1640625" style="1" customWidth="1"/>
    <col min="5" max="5" width="32.6640625" style="1" customWidth="1"/>
    <col min="6" max="6" width="56.1640625" style="1" customWidth="1"/>
    <col min="7" max="16384" width="10.83203125" style="1"/>
  </cols>
  <sheetData>
    <row r="1" spans="1:7" ht="26" x14ac:dyDescent="0.3">
      <c r="A1" s="132" t="s">
        <v>82</v>
      </c>
      <c r="B1" s="133"/>
      <c r="C1" s="133"/>
      <c r="D1" s="133"/>
      <c r="E1" s="134"/>
      <c r="F1" s="2"/>
      <c r="G1" s="2"/>
    </row>
    <row r="2" spans="1:7" ht="15" customHeight="1" x14ac:dyDescent="0.2">
      <c r="A2" s="137" t="s">
        <v>51</v>
      </c>
      <c r="B2" s="146"/>
      <c r="C2" s="147" t="s">
        <v>79</v>
      </c>
      <c r="D2" s="147"/>
      <c r="E2" s="148"/>
      <c r="F2" s="2"/>
      <c r="G2" s="2"/>
    </row>
    <row r="3" spans="1:7" ht="15" customHeight="1" x14ac:dyDescent="0.2">
      <c r="A3" s="137"/>
      <c r="B3" s="146"/>
      <c r="C3" s="107"/>
      <c r="D3" s="107"/>
      <c r="E3" s="149"/>
      <c r="F3" s="2"/>
      <c r="G3" s="2"/>
    </row>
    <row r="4" spans="1:7" ht="15" customHeight="1" x14ac:dyDescent="0.2">
      <c r="A4" s="137"/>
      <c r="B4" s="146"/>
      <c r="C4" s="107"/>
      <c r="D4" s="107"/>
      <c r="E4" s="149"/>
      <c r="F4" s="2"/>
      <c r="G4" s="2"/>
    </row>
    <row r="5" spans="1:7" x14ac:dyDescent="0.2">
      <c r="A5" s="137"/>
      <c r="B5" s="146"/>
      <c r="C5" s="109"/>
      <c r="D5" s="109"/>
      <c r="E5" s="150"/>
      <c r="F5" s="2"/>
      <c r="G5" s="2"/>
    </row>
    <row r="6" spans="1:7" ht="16" customHeight="1" x14ac:dyDescent="0.2">
      <c r="A6" s="151"/>
      <c r="B6" s="127"/>
      <c r="C6" s="127"/>
      <c r="D6" s="127"/>
      <c r="E6" s="152"/>
      <c r="F6" s="2"/>
      <c r="G6" s="2"/>
    </row>
    <row r="7" spans="1:7" ht="15" customHeight="1" x14ac:dyDescent="0.2">
      <c r="A7" s="52" t="s">
        <v>1</v>
      </c>
      <c r="B7" s="68"/>
      <c r="C7" s="117" t="s">
        <v>61</v>
      </c>
      <c r="D7" s="118"/>
      <c r="E7" s="153"/>
      <c r="F7" s="2"/>
      <c r="G7" s="2"/>
    </row>
    <row r="8" spans="1:7" ht="16" x14ac:dyDescent="0.2">
      <c r="A8" s="52" t="s">
        <v>2</v>
      </c>
      <c r="B8" s="68"/>
      <c r="C8" s="120"/>
      <c r="D8" s="121"/>
      <c r="E8" s="154"/>
      <c r="F8" s="2"/>
      <c r="G8" s="2"/>
    </row>
    <row r="9" spans="1:7" ht="16" x14ac:dyDescent="0.2">
      <c r="A9" s="52" t="s">
        <v>40</v>
      </c>
      <c r="B9" s="68"/>
      <c r="C9" s="120"/>
      <c r="D9" s="121"/>
      <c r="E9" s="154"/>
      <c r="F9" s="2"/>
      <c r="G9" s="2"/>
    </row>
    <row r="10" spans="1:7" ht="16" x14ac:dyDescent="0.2">
      <c r="A10" s="52" t="s">
        <v>62</v>
      </c>
      <c r="B10" s="68"/>
      <c r="C10" s="120"/>
      <c r="D10" s="121"/>
      <c r="E10" s="154"/>
      <c r="F10" s="2"/>
      <c r="G10" s="2"/>
    </row>
    <row r="11" spans="1:7" ht="16" x14ac:dyDescent="0.2">
      <c r="A11" s="52" t="s">
        <v>3</v>
      </c>
      <c r="B11" s="68"/>
      <c r="C11" s="120"/>
      <c r="D11" s="121"/>
      <c r="E11" s="154"/>
      <c r="F11" s="2"/>
      <c r="G11" s="2"/>
    </row>
    <row r="12" spans="1:7" ht="16" x14ac:dyDescent="0.2">
      <c r="A12" s="52" t="s">
        <v>63</v>
      </c>
      <c r="B12" s="68"/>
      <c r="C12" s="120"/>
      <c r="D12" s="121"/>
      <c r="E12" s="154"/>
      <c r="F12" s="2"/>
      <c r="G12" s="2"/>
    </row>
    <row r="13" spans="1:7" ht="16" x14ac:dyDescent="0.2">
      <c r="A13" s="52" t="s">
        <v>5</v>
      </c>
      <c r="B13" s="68"/>
      <c r="C13" s="120"/>
      <c r="D13" s="121"/>
      <c r="E13" s="154"/>
      <c r="F13" s="2"/>
      <c r="G13" s="2"/>
    </row>
    <row r="14" spans="1:7" ht="16" x14ac:dyDescent="0.2">
      <c r="A14" s="52" t="s">
        <v>6</v>
      </c>
      <c r="B14" s="68"/>
      <c r="C14" s="123"/>
      <c r="D14" s="124"/>
      <c r="E14" s="155"/>
      <c r="F14" s="2"/>
      <c r="G14" s="2"/>
    </row>
    <row r="15" spans="1:7" ht="16" customHeight="1" x14ac:dyDescent="0.2">
      <c r="A15" s="156"/>
      <c r="B15" s="98"/>
      <c r="C15" s="99"/>
      <c r="D15" s="99"/>
      <c r="E15" s="157"/>
      <c r="F15" s="2"/>
      <c r="G15" s="2"/>
    </row>
    <row r="16" spans="1:7" ht="15" customHeight="1" x14ac:dyDescent="0.2">
      <c r="A16" s="137" t="s">
        <v>10</v>
      </c>
      <c r="B16" s="139"/>
      <c r="C16" s="142"/>
      <c r="D16" s="142"/>
      <c r="E16" s="143"/>
      <c r="F16" s="135" t="s">
        <v>64</v>
      </c>
      <c r="G16" s="2"/>
    </row>
    <row r="17" spans="1:115" ht="17" customHeight="1" x14ac:dyDescent="0.2">
      <c r="A17" s="137"/>
      <c r="B17" s="140"/>
      <c r="C17" s="142"/>
      <c r="D17" s="142"/>
      <c r="E17" s="143"/>
      <c r="F17" s="136"/>
      <c r="G17" s="2"/>
    </row>
    <row r="18" spans="1:115" ht="16" thickBot="1" x14ac:dyDescent="0.25">
      <c r="A18" s="138"/>
      <c r="B18" s="141"/>
      <c r="C18" s="144"/>
      <c r="D18" s="144"/>
      <c r="E18" s="145"/>
      <c r="F18" s="136"/>
      <c r="G18" s="2"/>
      <c r="H18" s="2"/>
      <c r="I18" s="2"/>
      <c r="J18" s="2"/>
      <c r="K18" s="2"/>
      <c r="L18" s="2"/>
      <c r="M18" s="2"/>
      <c r="N18" s="2"/>
      <c r="O18" s="2"/>
    </row>
    <row r="19" spans="1:115" s="21" customFormat="1" ht="21" customHeight="1" thickBot="1" x14ac:dyDescent="0.25">
      <c r="A19" s="69"/>
      <c r="B19" s="3"/>
      <c r="C19" s="3"/>
      <c r="D19" s="2"/>
      <c r="E19" s="2"/>
      <c r="F19" s="1"/>
      <c r="G19" s="1"/>
      <c r="H19" s="1"/>
      <c r="I19" s="1"/>
      <c r="J19" s="1"/>
      <c r="K19" s="1"/>
      <c r="L19" s="1"/>
      <c r="M19" s="1"/>
      <c r="N19" s="1"/>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row>
    <row r="20" spans="1:115" ht="16" thickTop="1" x14ac:dyDescent="0.2">
      <c r="A20" s="2"/>
      <c r="B20" s="3"/>
      <c r="C20" s="3"/>
      <c r="D20" s="2"/>
      <c r="E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row>
    <row r="21" spans="1:115" x14ac:dyDescent="0.2">
      <c r="A21" s="18"/>
      <c r="B21" s="18"/>
      <c r="C21" s="18"/>
      <c r="D21" s="17"/>
      <c r="F21" s="43"/>
      <c r="G21" s="44"/>
      <c r="H21" s="44"/>
    </row>
    <row r="22" spans="1:115" ht="19" x14ac:dyDescent="0.25">
      <c r="A22" s="111" t="s">
        <v>65</v>
      </c>
      <c r="B22" s="111"/>
      <c r="C22" s="111"/>
      <c r="F22" s="43"/>
      <c r="G22" s="41"/>
      <c r="H22" s="41"/>
    </row>
    <row r="23" spans="1:115" ht="16" x14ac:dyDescent="0.2">
      <c r="A23" s="53"/>
      <c r="B23" s="51" t="s">
        <v>52</v>
      </c>
      <c r="C23" s="70" t="s">
        <v>4</v>
      </c>
      <c r="F23" s="45"/>
      <c r="G23" s="42"/>
      <c r="H23" s="42"/>
    </row>
    <row r="24" spans="1:115" ht="16" x14ac:dyDescent="0.2">
      <c r="A24" s="53" t="s">
        <v>66</v>
      </c>
      <c r="B24" s="4" t="e">
        <f>VLOOKUP(B2,'LED Alternatives'!B8:F21,3,FALSE)</f>
        <v>#N/A</v>
      </c>
      <c r="C24" s="4" t="e">
        <f>VLOOKUP(B16,'LED Alternatives'!G10:J21,3,FALSE)</f>
        <v>#N/A</v>
      </c>
      <c r="D24" s="10"/>
      <c r="F24" s="3"/>
      <c r="G24" s="29"/>
      <c r="H24" s="29"/>
    </row>
    <row r="25" spans="1:115" ht="16" x14ac:dyDescent="0.2">
      <c r="A25" s="53" t="s">
        <v>55</v>
      </c>
      <c r="B25" s="4">
        <v>1.1200000000000001</v>
      </c>
      <c r="C25" s="4"/>
      <c r="F25" s="33"/>
      <c r="G25" s="29"/>
      <c r="H25" s="29"/>
    </row>
    <row r="26" spans="1:115" ht="16" x14ac:dyDescent="0.2">
      <c r="A26" s="54" t="s">
        <v>67</v>
      </c>
      <c r="B26" s="22" t="e">
        <f>(B7*B8*B24*B25)/1000</f>
        <v>#N/A</v>
      </c>
      <c r="C26" s="22" t="e">
        <f>(C24*B7*B8)/1000</f>
        <v>#N/A</v>
      </c>
      <c r="F26" s="33"/>
      <c r="G26" s="29"/>
      <c r="H26" s="29"/>
    </row>
    <row r="27" spans="1:115" ht="16" x14ac:dyDescent="0.2">
      <c r="A27" s="54" t="s">
        <v>68</v>
      </c>
      <c r="B27" s="22" t="e">
        <f>B26*(B11+B12)</f>
        <v>#N/A</v>
      </c>
      <c r="C27" s="22" t="e">
        <f>C26*(B11+B12)</f>
        <v>#N/A</v>
      </c>
      <c r="F27" s="33"/>
      <c r="G27" s="29"/>
      <c r="H27" s="29"/>
    </row>
    <row r="28" spans="1:115" ht="16" x14ac:dyDescent="0.2">
      <c r="A28" s="55" t="s">
        <v>69</v>
      </c>
      <c r="B28" s="24" t="e">
        <f>B27*B13*B14</f>
        <v>#N/A</v>
      </c>
      <c r="C28" s="23" t="e">
        <f>C27*B13*B14</f>
        <v>#N/A</v>
      </c>
      <c r="F28" s="33"/>
      <c r="G28" s="29"/>
      <c r="H28" s="29"/>
    </row>
    <row r="29" spans="1:115" ht="19" x14ac:dyDescent="0.25">
      <c r="A29" s="46" t="s">
        <v>70</v>
      </c>
      <c r="B29" s="47" t="e">
        <f>B28-C28</f>
        <v>#N/A</v>
      </c>
      <c r="C29" s="22"/>
      <c r="F29" s="33"/>
      <c r="G29" s="29"/>
      <c r="H29" s="29"/>
      <c r="I29" s="37"/>
      <c r="J29" s="37"/>
      <c r="K29" s="37"/>
      <c r="L29" s="37"/>
      <c r="M29" s="37"/>
      <c r="N29" s="37"/>
      <c r="O29" s="37"/>
    </row>
    <row r="30" spans="1:115" s="37" customFormat="1" ht="19" x14ac:dyDescent="0.25">
      <c r="A30" s="34"/>
      <c r="B30" s="35"/>
      <c r="C30" s="36"/>
      <c r="F30" s="1"/>
      <c r="G30" s="1"/>
      <c r="H30" s="1"/>
      <c r="I30" s="1"/>
      <c r="J30" s="1"/>
      <c r="K30" s="1"/>
      <c r="L30" s="1"/>
      <c r="M30" s="1"/>
      <c r="N30" s="1"/>
      <c r="O30" s="1"/>
    </row>
    <row r="31" spans="1:115" ht="19" x14ac:dyDescent="0.25">
      <c r="A31" s="112" t="s">
        <v>42</v>
      </c>
      <c r="B31" s="113"/>
      <c r="C31" s="113"/>
    </row>
    <row r="32" spans="1:115" ht="16" x14ac:dyDescent="0.2">
      <c r="A32" s="4"/>
      <c r="B32" s="51" t="s">
        <v>52</v>
      </c>
      <c r="C32" s="51" t="s">
        <v>4</v>
      </c>
    </row>
    <row r="33" spans="1:15" ht="16" x14ac:dyDescent="0.2">
      <c r="A33" s="54" t="s">
        <v>43</v>
      </c>
      <c r="B33" s="31" t="e">
        <f>B26*B11*B9</f>
        <v>#N/A</v>
      </c>
      <c r="C33" s="31" t="e">
        <f>C26*B11*B9</f>
        <v>#N/A</v>
      </c>
      <c r="E33" s="11"/>
    </row>
    <row r="34" spans="1:15" ht="16" x14ac:dyDescent="0.2">
      <c r="A34" s="54" t="s">
        <v>44</v>
      </c>
      <c r="B34" s="31" t="e">
        <f>B26*B12*B10</f>
        <v>#N/A</v>
      </c>
      <c r="C34" s="31" t="e">
        <f>C26*B12*B10</f>
        <v>#N/A</v>
      </c>
    </row>
    <row r="35" spans="1:15" ht="16" x14ac:dyDescent="0.2">
      <c r="A35" s="54" t="s">
        <v>45</v>
      </c>
      <c r="B35" s="32" t="e">
        <f>B33+B34</f>
        <v>#N/A</v>
      </c>
      <c r="C35" s="32" t="e">
        <f>C33+C34</f>
        <v>#N/A</v>
      </c>
    </row>
    <row r="36" spans="1:15" ht="16" x14ac:dyDescent="0.2">
      <c r="A36" s="54" t="s">
        <v>41</v>
      </c>
      <c r="B36" s="32" t="e">
        <f>B35*B13*B14</f>
        <v>#N/A</v>
      </c>
      <c r="C36" s="32" t="e">
        <f>C35*B13*B14</f>
        <v>#N/A</v>
      </c>
    </row>
    <row r="37" spans="1:15" ht="19" x14ac:dyDescent="0.25">
      <c r="A37" s="46" t="s">
        <v>73</v>
      </c>
      <c r="B37" s="48" t="e">
        <f>B36-C36</f>
        <v>#N/A</v>
      </c>
      <c r="C37" s="25"/>
    </row>
    <row r="38" spans="1:15" ht="19" x14ac:dyDescent="0.25">
      <c r="A38" s="34"/>
      <c r="B38" s="39"/>
      <c r="C38" s="38"/>
    </row>
    <row r="39" spans="1:15" ht="19" x14ac:dyDescent="0.25">
      <c r="A39" s="34"/>
      <c r="B39" s="39"/>
      <c r="C39" s="38"/>
    </row>
    <row r="40" spans="1:15" ht="19" x14ac:dyDescent="0.25">
      <c r="A40" s="111" t="s">
        <v>54</v>
      </c>
      <c r="B40" s="111"/>
      <c r="C40" s="50"/>
    </row>
    <row r="41" spans="1:15" ht="16" x14ac:dyDescent="0.2">
      <c r="A41" s="4"/>
      <c r="B41" s="51" t="s">
        <v>4</v>
      </c>
      <c r="C41" s="2"/>
    </row>
    <row r="42" spans="1:15" ht="16" x14ac:dyDescent="0.2">
      <c r="A42" s="53" t="s">
        <v>0</v>
      </c>
      <c r="B42" s="32" t="e">
        <f>(VLOOKUP(B16,'LED Alternatives'!G10:K20,5,FALSE))*B7*B8</f>
        <v>#N/A</v>
      </c>
    </row>
    <row r="43" spans="1:15" ht="19" x14ac:dyDescent="0.25">
      <c r="A43" s="46" t="s">
        <v>53</v>
      </c>
      <c r="B43" s="49" t="e">
        <f>B37/B42</f>
        <v>#N/A</v>
      </c>
      <c r="F43" s="37"/>
      <c r="G43" s="37"/>
      <c r="H43" s="37"/>
      <c r="I43" s="37"/>
      <c r="J43" s="37"/>
      <c r="K43" s="37"/>
      <c r="L43" s="37"/>
      <c r="M43" s="37"/>
      <c r="N43" s="37"/>
      <c r="O43" s="37"/>
    </row>
    <row r="44" spans="1:15" s="37" customFormat="1" ht="19" x14ac:dyDescent="0.25">
      <c r="A44" s="34"/>
      <c r="B44" s="40"/>
      <c r="C44" s="40"/>
      <c r="F44" s="1"/>
      <c r="G44" s="1"/>
      <c r="H44" s="1"/>
      <c r="I44" s="1"/>
      <c r="J44" s="1"/>
      <c r="K44" s="1"/>
      <c r="L44" s="1"/>
      <c r="M44" s="1"/>
      <c r="N44" s="1"/>
      <c r="O44" s="1"/>
    </row>
    <row r="45" spans="1:15" x14ac:dyDescent="0.2">
      <c r="B45" s="12"/>
    </row>
    <row r="46" spans="1:15" ht="19" x14ac:dyDescent="0.25">
      <c r="A46" s="130" t="s">
        <v>74</v>
      </c>
      <c r="B46" s="131"/>
      <c r="C46" s="131"/>
    </row>
    <row r="47" spans="1:15" ht="16" x14ac:dyDescent="0.2">
      <c r="A47" s="53" t="s">
        <v>58</v>
      </c>
      <c r="B47" s="103">
        <v>35000</v>
      </c>
      <c r="C47" s="103"/>
    </row>
    <row r="48" spans="1:15" ht="16" x14ac:dyDescent="0.2">
      <c r="A48" s="53" t="s">
        <v>60</v>
      </c>
      <c r="B48" s="103">
        <f>(B11+B12)*B13*B14</f>
        <v>0</v>
      </c>
      <c r="C48" s="103"/>
    </row>
    <row r="49" spans="1:3" ht="16" x14ac:dyDescent="0.2">
      <c r="A49" s="53" t="s">
        <v>59</v>
      </c>
      <c r="B49" s="103" t="e">
        <f>B47/B48</f>
        <v>#DIV/0!</v>
      </c>
      <c r="C49" s="103"/>
    </row>
    <row r="50" spans="1:3" ht="16" x14ac:dyDescent="0.2">
      <c r="A50" s="53"/>
      <c r="B50" s="51" t="s">
        <v>52</v>
      </c>
      <c r="C50" s="51" t="s">
        <v>4</v>
      </c>
    </row>
    <row r="51" spans="1:3" ht="16" x14ac:dyDescent="0.2">
      <c r="A51" s="54" t="s">
        <v>71</v>
      </c>
      <c r="B51" s="27">
        <v>10000</v>
      </c>
      <c r="C51" s="26">
        <v>35000</v>
      </c>
    </row>
    <row r="52" spans="1:3" ht="16" x14ac:dyDescent="0.2">
      <c r="A52" s="54" t="s">
        <v>72</v>
      </c>
      <c r="B52" s="27">
        <f>B47/B51</f>
        <v>3.5</v>
      </c>
      <c r="C52" s="27">
        <f>B47/C51</f>
        <v>1</v>
      </c>
    </row>
    <row r="53" spans="1:3" ht="16" x14ac:dyDescent="0.2">
      <c r="A53" s="54" t="s">
        <v>57</v>
      </c>
      <c r="B53" s="27" t="e">
        <f>VLOOKUP(B2,'LED Alternatives'!B10:E20,4,FALSE)</f>
        <v>#N/A</v>
      </c>
      <c r="C53" s="4" t="e">
        <f>VLOOKUP(B16,'LED Alternatives'!G10:K23,5,FALSE)</f>
        <v>#N/A</v>
      </c>
    </row>
    <row r="54" spans="1:3" ht="16" x14ac:dyDescent="0.2">
      <c r="A54" s="54" t="s">
        <v>56</v>
      </c>
      <c r="B54" s="32" t="e">
        <f>B7*B8*B53*B52</f>
        <v>#N/A</v>
      </c>
      <c r="C54" s="32" t="e">
        <f>B7*B8*C53*C52</f>
        <v>#N/A</v>
      </c>
    </row>
    <row r="55" spans="1:3" ht="16" x14ac:dyDescent="0.2">
      <c r="A55" s="54" t="s">
        <v>75</v>
      </c>
      <c r="B55" s="32" t="e">
        <f>B49*B36</f>
        <v>#DIV/0!</v>
      </c>
      <c r="C55" s="32" t="e">
        <f>B49*C36</f>
        <v>#DIV/0!</v>
      </c>
    </row>
    <row r="56" spans="1:3" ht="16" x14ac:dyDescent="0.2">
      <c r="A56" s="54" t="s">
        <v>77</v>
      </c>
      <c r="B56" s="32" t="e">
        <f>B54+B55</f>
        <v>#N/A</v>
      </c>
      <c r="C56" s="32" t="e">
        <f>C54+C55</f>
        <v>#N/A</v>
      </c>
    </row>
    <row r="57" spans="1:3" ht="19" x14ac:dyDescent="0.25">
      <c r="A57" s="46" t="s">
        <v>76</v>
      </c>
      <c r="B57" s="49" t="e">
        <f>B56-C56</f>
        <v>#N/A</v>
      </c>
      <c r="C57" s="4"/>
    </row>
    <row r="58" spans="1:3" x14ac:dyDescent="0.2">
      <c r="B58" s="12"/>
    </row>
    <row r="59" spans="1:3" x14ac:dyDescent="0.2">
      <c r="B59" s="12"/>
    </row>
    <row r="60" spans="1:3" x14ac:dyDescent="0.2">
      <c r="B60" s="12"/>
    </row>
    <row r="61" spans="1:3" x14ac:dyDescent="0.2">
      <c r="B61" s="12"/>
    </row>
    <row r="62" spans="1:3" x14ac:dyDescent="0.2">
      <c r="B62" s="12"/>
    </row>
    <row r="63" spans="1:3" x14ac:dyDescent="0.2">
      <c r="B63" s="12"/>
    </row>
    <row r="64" spans="1:3" x14ac:dyDescent="0.2">
      <c r="B64" s="12"/>
    </row>
    <row r="65" spans="1:2" x14ac:dyDescent="0.2">
      <c r="B65" s="12"/>
    </row>
    <row r="66" spans="1:2" x14ac:dyDescent="0.2">
      <c r="A66" s="3"/>
    </row>
    <row r="67" spans="1:2" x14ac:dyDescent="0.2">
      <c r="A67" s="9"/>
      <c r="B67" s="9"/>
    </row>
    <row r="68" spans="1:2" x14ac:dyDescent="0.2">
      <c r="A68" s="3"/>
      <c r="B68" s="28"/>
    </row>
    <row r="69" spans="1:2" x14ac:dyDescent="0.2">
      <c r="A69" s="3"/>
      <c r="B69" s="29"/>
    </row>
    <row r="70" spans="1:2" x14ac:dyDescent="0.2">
      <c r="A70" s="3"/>
      <c r="B70" s="29"/>
    </row>
    <row r="71" spans="1:2" x14ac:dyDescent="0.2">
      <c r="A71" s="3"/>
      <c r="B71" s="29"/>
    </row>
    <row r="72" spans="1:2" x14ac:dyDescent="0.2">
      <c r="A72" s="3"/>
      <c r="B72" s="29"/>
    </row>
    <row r="73" spans="1:2" x14ac:dyDescent="0.2">
      <c r="A73" s="3"/>
      <c r="B73" s="29"/>
    </row>
    <row r="74" spans="1:2" x14ac:dyDescent="0.2">
      <c r="A74" s="3"/>
      <c r="B74" s="3"/>
    </row>
    <row r="75" spans="1:2" x14ac:dyDescent="0.2">
      <c r="A75" s="3"/>
      <c r="B75" s="28"/>
    </row>
    <row r="76" spans="1:2" x14ac:dyDescent="0.2">
      <c r="A76" s="3"/>
      <c r="B76" s="30"/>
    </row>
    <row r="77" spans="1:2" x14ac:dyDescent="0.2">
      <c r="A77" s="3"/>
      <c r="B77" s="3"/>
    </row>
    <row r="78" spans="1:2" x14ac:dyDescent="0.2">
      <c r="A78" s="3"/>
      <c r="B78" s="29"/>
    </row>
    <row r="79" spans="1:2" x14ac:dyDescent="0.2">
      <c r="A79" s="3"/>
      <c r="B79" s="29"/>
    </row>
    <row r="80" spans="1:2" x14ac:dyDescent="0.2">
      <c r="A80" s="3"/>
      <c r="B80" s="29"/>
    </row>
    <row r="81" spans="1:2" x14ac:dyDescent="0.2">
      <c r="A81" s="3"/>
      <c r="B81" s="29"/>
    </row>
    <row r="82" spans="1:2" x14ac:dyDescent="0.2">
      <c r="A82" s="3"/>
      <c r="B82" s="29"/>
    </row>
    <row r="83" spans="1:2" x14ac:dyDescent="0.2">
      <c r="A83" s="3"/>
      <c r="B83" s="3"/>
    </row>
    <row r="84" spans="1:2" x14ac:dyDescent="0.2">
      <c r="A84" s="3"/>
      <c r="B84" s="3"/>
    </row>
  </sheetData>
  <mergeCells count="18">
    <mergeCell ref="A1:E1"/>
    <mergeCell ref="F16:F18"/>
    <mergeCell ref="A16:A18"/>
    <mergeCell ref="B16:B18"/>
    <mergeCell ref="C16:E18"/>
    <mergeCell ref="A2:A5"/>
    <mergeCell ref="B2:B5"/>
    <mergeCell ref="C2:E5"/>
    <mergeCell ref="A6:E6"/>
    <mergeCell ref="C7:E14"/>
    <mergeCell ref="A15:E15"/>
    <mergeCell ref="B48:C48"/>
    <mergeCell ref="B49:C49"/>
    <mergeCell ref="A40:B40"/>
    <mergeCell ref="A22:C22"/>
    <mergeCell ref="A31:C31"/>
    <mergeCell ref="A46:C46"/>
    <mergeCell ref="B47:C47"/>
  </mergeCells>
  <dataValidations count="4">
    <dataValidation type="whole" allowBlank="1" showInputMessage="1" showErrorMessage="1" sqref="C19:C20 C16 B14" xr:uid="{6601FFDA-0D72-124D-9B0A-BB800F6ED4DC}">
      <formula1>0</formula1>
      <formula2>52</formula2>
    </dataValidation>
    <dataValidation type="whole" allowBlank="1" showInputMessage="1" showErrorMessage="1" sqref="B13" xr:uid="{A9EEF1A8-2D7D-7744-8BE8-5FBA777F2A73}">
      <formula1>0</formula1>
      <formula2>7</formula2>
    </dataValidation>
    <dataValidation type="whole" allowBlank="1" showInputMessage="1" showErrorMessage="1" sqref="B11:B12" xr:uid="{173EA6C7-B761-7B4B-9BF3-EB5C8B948AD9}">
      <formula1>0</formula1>
      <formula2>24</formula2>
    </dataValidation>
    <dataValidation type="decimal" allowBlank="1" showInputMessage="1" showErrorMessage="1" sqref="B9:B10" xr:uid="{4EEF661A-700C-7145-99A0-6CEEEAC6DF65}">
      <formula1>0.01</formula1>
      <formula2>5</formula2>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prompt="Choose the fitting type_x000a_" xr:uid="{EC061F3D-77DB-464D-979B-39B9213C47A1}">
          <x14:formula1>
            <xm:f>'LED Alternatives'!$G$10:$G$21</xm:f>
          </x14:formula1>
          <xm:sqref>B16 B19</xm:sqref>
        </x14:dataValidation>
        <x14:dataValidation type="list" allowBlank="1" showInputMessage="1" showErrorMessage="1" prompt="Choose the fitting type_x000a_" xr:uid="{DBCA7064-72FF-624D-BD5A-D60D9DDC9184}">
          <x14:formula1>
            <xm:f>'LED Alternatives'!$B$10:$B$221</xm:f>
          </x14:formula1>
          <xm:sqref>B2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30"/>
  <sheetViews>
    <sheetView tabSelected="1" topLeftCell="B1" workbookViewId="0">
      <selection activeCell="N4" sqref="N4"/>
    </sheetView>
  </sheetViews>
  <sheetFormatPr baseColWidth="10" defaultRowHeight="16" x14ac:dyDescent="0.2"/>
  <cols>
    <col min="1" max="1" width="55.83203125" style="5" customWidth="1"/>
    <col min="2" max="2" width="27.33203125" style="5" customWidth="1"/>
    <col min="3" max="3" width="13.5" style="5" customWidth="1"/>
    <col min="4" max="4" width="21.6640625" style="5" customWidth="1"/>
    <col min="5" max="5" width="29.6640625" style="13" customWidth="1"/>
    <col min="6" max="6" width="26.1640625" style="5" customWidth="1"/>
    <col min="7" max="7" width="39.1640625" style="5" customWidth="1"/>
    <col min="8" max="8" width="17.83203125" style="5" customWidth="1"/>
    <col min="9" max="9" width="24.6640625" style="5" customWidth="1"/>
    <col min="10" max="10" width="26.83203125" style="5" customWidth="1"/>
    <col min="11" max="11" width="25.83203125" style="5" customWidth="1"/>
    <col min="12" max="12" width="29.83203125" style="5" customWidth="1"/>
    <col min="13" max="16384" width="10.83203125" style="5"/>
  </cols>
  <sheetData>
    <row r="1" spans="1:26" ht="30" customHeight="1" x14ac:dyDescent="0.2">
      <c r="A1" s="71" t="s">
        <v>40</v>
      </c>
      <c r="B1" s="72">
        <f>'Calculator Example '!B9</f>
        <v>0.16</v>
      </c>
      <c r="D1" s="8"/>
    </row>
    <row r="2" spans="1:26" ht="30" customHeight="1" x14ac:dyDescent="0.2">
      <c r="A2" s="71" t="s">
        <v>62</v>
      </c>
      <c r="B2" s="72">
        <f>'Calculator Example '!B10</f>
        <v>0.08</v>
      </c>
      <c r="D2" s="8"/>
      <c r="E2" s="158" t="s">
        <v>83</v>
      </c>
      <c r="F2" s="158"/>
      <c r="G2" s="158"/>
      <c r="H2" s="158"/>
    </row>
    <row r="3" spans="1:26" ht="30" customHeight="1" x14ac:dyDescent="0.2">
      <c r="A3" s="71" t="s">
        <v>3</v>
      </c>
      <c r="B3" s="72">
        <f>'Calculator Example '!B11</f>
        <v>15</v>
      </c>
      <c r="D3" s="8"/>
      <c r="E3" s="158"/>
      <c r="F3" s="158"/>
      <c r="G3" s="158"/>
      <c r="H3" s="158"/>
    </row>
    <row r="4" spans="1:26" ht="30" customHeight="1" x14ac:dyDescent="0.2">
      <c r="A4" s="71" t="s">
        <v>63</v>
      </c>
      <c r="B4" s="72">
        <f>'Calculator Example '!B12</f>
        <v>2</v>
      </c>
      <c r="D4" s="8"/>
    </row>
    <row r="5" spans="1:26" ht="30" customHeight="1" x14ac:dyDescent="0.2">
      <c r="A5" s="71" t="s">
        <v>5</v>
      </c>
      <c r="B5" s="72">
        <f>'Calculator Example '!B13</f>
        <v>7</v>
      </c>
      <c r="D5" s="8"/>
    </row>
    <row r="6" spans="1:26" ht="30" customHeight="1" x14ac:dyDescent="0.2">
      <c r="A6" s="71" t="s">
        <v>6</v>
      </c>
      <c r="B6" s="72">
        <f>'Calculator Example '!B14</f>
        <v>50</v>
      </c>
      <c r="D6" s="8"/>
    </row>
    <row r="7" spans="1:26" x14ac:dyDescent="0.2">
      <c r="D7" s="8"/>
    </row>
    <row r="8" spans="1:26" ht="16" customHeight="1" x14ac:dyDescent="0.2">
      <c r="A8" s="159" t="s">
        <v>46</v>
      </c>
      <c r="B8" s="159" t="s">
        <v>8</v>
      </c>
      <c r="C8" s="159" t="s">
        <v>7</v>
      </c>
      <c r="D8" s="159" t="s">
        <v>47</v>
      </c>
      <c r="E8" s="159" t="s">
        <v>48</v>
      </c>
      <c r="F8" s="159" t="s">
        <v>9</v>
      </c>
      <c r="G8" s="159" t="s">
        <v>49</v>
      </c>
      <c r="H8" s="159" t="s">
        <v>11</v>
      </c>
      <c r="I8" s="159" t="s">
        <v>12</v>
      </c>
      <c r="J8" s="159" t="s">
        <v>9</v>
      </c>
      <c r="K8" s="159" t="s">
        <v>48</v>
      </c>
      <c r="L8" s="159" t="s">
        <v>50</v>
      </c>
    </row>
    <row r="9" spans="1:26" ht="16" customHeight="1" x14ac:dyDescent="0.2">
      <c r="A9" s="159"/>
      <c r="B9" s="159"/>
      <c r="C9" s="159"/>
      <c r="D9" s="159"/>
      <c r="E9" s="159"/>
      <c r="F9" s="159"/>
      <c r="G9" s="159"/>
      <c r="H9" s="159"/>
      <c r="I9" s="159"/>
      <c r="J9" s="159"/>
      <c r="K9" s="159"/>
      <c r="L9" s="159"/>
    </row>
    <row r="10" spans="1:26" ht="94" customHeight="1" x14ac:dyDescent="0.2">
      <c r="B10" s="73" t="s">
        <v>13</v>
      </c>
      <c r="C10" s="74" t="s">
        <v>14</v>
      </c>
      <c r="D10" s="77">
        <v>58</v>
      </c>
      <c r="E10" s="78">
        <v>6</v>
      </c>
      <c r="F10" s="79">
        <f t="shared" ref="F10:F21" si="0">((D10*$B$3*$B$1*$B$5*$B$6)+(D10*$B$4*$B$2*$B$5*$B$6))/1000</f>
        <v>51.968000000000011</v>
      </c>
      <c r="G10" s="75" t="s">
        <v>15</v>
      </c>
      <c r="H10" s="77">
        <v>20</v>
      </c>
      <c r="I10" s="77">
        <v>20</v>
      </c>
      <c r="J10" s="79">
        <f>((I10*$B$3*$B$1*$B$5*$B$6)+(I10*$B$4*$B$2*$B$5*$B$6))/1000</f>
        <v>17.920000000000002</v>
      </c>
      <c r="K10" s="79">
        <v>69</v>
      </c>
      <c r="L10" s="80">
        <f>1-I10/D10</f>
        <v>0.65517241379310343</v>
      </c>
      <c r="X10" s="5">
        <v>1</v>
      </c>
      <c r="Y10" s="5">
        <v>1</v>
      </c>
      <c r="Z10" s="5">
        <v>1</v>
      </c>
    </row>
    <row r="11" spans="1:26" ht="93" customHeight="1" x14ac:dyDescent="0.2">
      <c r="B11" s="75" t="s">
        <v>16</v>
      </c>
      <c r="C11" s="76" t="s">
        <v>17</v>
      </c>
      <c r="D11" s="77">
        <v>34</v>
      </c>
      <c r="E11" s="78">
        <v>6</v>
      </c>
      <c r="F11" s="79">
        <f t="shared" si="0"/>
        <v>30.464000000000002</v>
      </c>
      <c r="G11" s="75" t="s">
        <v>18</v>
      </c>
      <c r="H11" s="77">
        <v>13</v>
      </c>
      <c r="I11" s="77">
        <v>13</v>
      </c>
      <c r="J11" s="79">
        <f t="shared" ref="J11:J21" si="1">((I11*$B$3*$B$1*$B$5*$B$6)+(I11*$B$4*$B$2*$B$5*$B$6))/1000</f>
        <v>11.648</v>
      </c>
      <c r="K11" s="79">
        <v>79</v>
      </c>
      <c r="L11" s="80">
        <f t="shared" ref="L11:L21" si="2">1-I11/D11</f>
        <v>0.61764705882352944</v>
      </c>
      <c r="X11" s="5">
        <v>2</v>
      </c>
      <c r="Y11" s="5">
        <v>2</v>
      </c>
      <c r="Z11" s="5">
        <v>2</v>
      </c>
    </row>
    <row r="12" spans="1:26" ht="93" customHeight="1" x14ac:dyDescent="0.2">
      <c r="B12" s="75" t="s">
        <v>19</v>
      </c>
      <c r="C12" s="76">
        <v>18</v>
      </c>
      <c r="D12" s="77">
        <v>34</v>
      </c>
      <c r="E12" s="78">
        <v>6</v>
      </c>
      <c r="F12" s="79">
        <f t="shared" si="0"/>
        <v>30.464000000000002</v>
      </c>
      <c r="G12" s="75"/>
      <c r="H12" s="77"/>
      <c r="I12" s="77"/>
      <c r="J12" s="79">
        <f t="shared" si="1"/>
        <v>0</v>
      </c>
      <c r="K12" s="79"/>
      <c r="L12" s="80"/>
      <c r="Q12" s="14"/>
    </row>
    <row r="13" spans="1:26" ht="88" customHeight="1" x14ac:dyDescent="0.2">
      <c r="B13" s="73" t="s">
        <v>20</v>
      </c>
      <c r="C13" s="74" t="s">
        <v>21</v>
      </c>
      <c r="D13" s="77">
        <v>44</v>
      </c>
      <c r="E13" s="78">
        <v>6</v>
      </c>
      <c r="F13" s="79">
        <f t="shared" si="0"/>
        <v>39.423999999999999</v>
      </c>
      <c r="G13" s="75" t="s">
        <v>22</v>
      </c>
      <c r="H13" s="77">
        <v>15</v>
      </c>
      <c r="I13" s="77">
        <v>15</v>
      </c>
      <c r="J13" s="79">
        <f t="shared" si="1"/>
        <v>13.44</v>
      </c>
      <c r="K13" s="79">
        <v>36</v>
      </c>
      <c r="L13" s="80">
        <f t="shared" si="2"/>
        <v>0.65909090909090917</v>
      </c>
      <c r="Q13" s="14"/>
    </row>
    <row r="14" spans="1:26" ht="81" customHeight="1" x14ac:dyDescent="0.2">
      <c r="B14" s="75" t="s">
        <v>23</v>
      </c>
      <c r="C14" s="76">
        <v>58</v>
      </c>
      <c r="D14" s="77">
        <v>65</v>
      </c>
      <c r="E14" s="78">
        <v>6</v>
      </c>
      <c r="F14" s="79">
        <f t="shared" si="0"/>
        <v>58.24</v>
      </c>
      <c r="G14" s="75" t="s">
        <v>24</v>
      </c>
      <c r="H14" s="77">
        <v>23</v>
      </c>
      <c r="I14" s="77">
        <v>23</v>
      </c>
      <c r="J14" s="79">
        <f t="shared" si="1"/>
        <v>20.608000000000001</v>
      </c>
      <c r="K14" s="79">
        <v>36</v>
      </c>
      <c r="L14" s="80">
        <f t="shared" si="2"/>
        <v>0.64615384615384608</v>
      </c>
    </row>
    <row r="15" spans="1:26" ht="109" customHeight="1" x14ac:dyDescent="0.2">
      <c r="B15" s="75" t="s">
        <v>25</v>
      </c>
      <c r="C15" s="76" t="s">
        <v>26</v>
      </c>
      <c r="D15" s="77">
        <v>438</v>
      </c>
      <c r="E15" s="78">
        <v>6</v>
      </c>
      <c r="F15" s="79">
        <f t="shared" si="0"/>
        <v>392.44799999999998</v>
      </c>
      <c r="G15" s="75" t="s">
        <v>27</v>
      </c>
      <c r="H15" s="77">
        <v>150</v>
      </c>
      <c r="I15" s="77">
        <v>150</v>
      </c>
      <c r="J15" s="79">
        <f t="shared" si="1"/>
        <v>134.4</v>
      </c>
      <c r="K15" s="79">
        <v>370</v>
      </c>
      <c r="L15" s="80">
        <f t="shared" si="2"/>
        <v>0.65753424657534243</v>
      </c>
    </row>
    <row r="16" spans="1:26" ht="115" customHeight="1" x14ac:dyDescent="0.2">
      <c r="B16" s="73" t="s">
        <v>28</v>
      </c>
      <c r="C16" s="74" t="s">
        <v>26</v>
      </c>
      <c r="D16" s="77">
        <v>438</v>
      </c>
      <c r="E16" s="78">
        <v>6</v>
      </c>
      <c r="F16" s="79">
        <f t="shared" si="0"/>
        <v>392.44799999999998</v>
      </c>
      <c r="G16" s="75" t="s">
        <v>29</v>
      </c>
      <c r="H16" s="77">
        <v>150</v>
      </c>
      <c r="I16" s="77">
        <v>150</v>
      </c>
      <c r="J16" s="79">
        <f t="shared" si="1"/>
        <v>134.4</v>
      </c>
      <c r="K16" s="79">
        <v>370</v>
      </c>
      <c r="L16" s="80">
        <f t="shared" si="2"/>
        <v>0.65753424657534243</v>
      </c>
    </row>
    <row r="17" spans="1:12" ht="130" customHeight="1" x14ac:dyDescent="0.2">
      <c r="B17" s="75" t="s">
        <v>30</v>
      </c>
      <c r="C17" s="76" t="s">
        <v>31</v>
      </c>
      <c r="D17" s="77">
        <v>88</v>
      </c>
      <c r="E17" s="78">
        <v>6</v>
      </c>
      <c r="F17" s="79">
        <f t="shared" si="0"/>
        <v>78.847999999999999</v>
      </c>
      <c r="G17" s="75" t="s">
        <v>32</v>
      </c>
      <c r="H17" s="77">
        <v>12</v>
      </c>
      <c r="I17" s="77">
        <v>12</v>
      </c>
      <c r="J17" s="79">
        <f t="shared" si="1"/>
        <v>10.752000000000001</v>
      </c>
      <c r="K17" s="79">
        <v>39</v>
      </c>
      <c r="L17" s="80">
        <f t="shared" si="2"/>
        <v>0.86363636363636365</v>
      </c>
    </row>
    <row r="18" spans="1:12" ht="111" customHeight="1" x14ac:dyDescent="0.2">
      <c r="B18" s="75" t="s">
        <v>33</v>
      </c>
      <c r="C18" s="76" t="s">
        <v>31</v>
      </c>
      <c r="D18" s="77">
        <v>88</v>
      </c>
      <c r="E18" s="78">
        <v>6</v>
      </c>
      <c r="F18" s="79">
        <f t="shared" si="0"/>
        <v>78.847999999999999</v>
      </c>
      <c r="G18" s="75" t="s">
        <v>34</v>
      </c>
      <c r="H18" s="77">
        <v>30</v>
      </c>
      <c r="I18" s="77">
        <v>30</v>
      </c>
      <c r="J18" s="79">
        <f t="shared" si="1"/>
        <v>26.88</v>
      </c>
      <c r="K18" s="79">
        <v>360</v>
      </c>
      <c r="L18" s="80">
        <f t="shared" si="2"/>
        <v>0.65909090909090917</v>
      </c>
    </row>
    <row r="19" spans="1:12" ht="36" customHeight="1" x14ac:dyDescent="0.2">
      <c r="B19" s="75" t="s">
        <v>35</v>
      </c>
      <c r="C19" s="76" t="s">
        <v>21</v>
      </c>
      <c r="D19" s="77">
        <v>176</v>
      </c>
      <c r="E19" s="78">
        <v>6</v>
      </c>
      <c r="F19" s="79">
        <f t="shared" si="0"/>
        <v>157.696</v>
      </c>
      <c r="G19" s="75" t="s">
        <v>36</v>
      </c>
      <c r="H19" s="77">
        <v>70</v>
      </c>
      <c r="I19" s="77">
        <v>70</v>
      </c>
      <c r="J19" s="79">
        <f t="shared" si="1"/>
        <v>62.72</v>
      </c>
      <c r="K19" s="79">
        <v>202</v>
      </c>
      <c r="L19" s="80">
        <f>1-I19/D19</f>
        <v>0.60227272727272729</v>
      </c>
    </row>
    <row r="20" spans="1:12" ht="39" customHeight="1" x14ac:dyDescent="0.2">
      <c r="B20" s="73" t="s">
        <v>37</v>
      </c>
      <c r="C20" s="74" t="s">
        <v>38</v>
      </c>
      <c r="D20" s="77">
        <f>34*4</f>
        <v>136</v>
      </c>
      <c r="E20" s="78">
        <v>6</v>
      </c>
      <c r="F20" s="79">
        <f t="shared" si="0"/>
        <v>121.85600000000001</v>
      </c>
      <c r="G20" s="75" t="s">
        <v>39</v>
      </c>
      <c r="H20" s="77">
        <v>32</v>
      </c>
      <c r="I20" s="77">
        <v>32</v>
      </c>
      <c r="J20" s="79">
        <f t="shared" si="1"/>
        <v>28.672000000000001</v>
      </c>
      <c r="K20" s="79">
        <v>109</v>
      </c>
      <c r="L20" s="80">
        <f t="shared" si="2"/>
        <v>0.76470588235294112</v>
      </c>
    </row>
    <row r="21" spans="1:12" ht="44" customHeight="1" x14ac:dyDescent="0.2">
      <c r="A21" s="81" t="s">
        <v>78</v>
      </c>
      <c r="B21" s="82"/>
      <c r="C21" s="82"/>
      <c r="D21" s="83"/>
      <c r="E21" s="84"/>
      <c r="F21" s="15">
        <f t="shared" si="0"/>
        <v>0</v>
      </c>
      <c r="G21" s="85"/>
      <c r="H21" s="86"/>
      <c r="I21" s="86"/>
      <c r="J21" s="15">
        <f t="shared" si="1"/>
        <v>0</v>
      </c>
      <c r="K21" s="87"/>
      <c r="L21" s="16" t="e">
        <f t="shared" si="2"/>
        <v>#DIV/0!</v>
      </c>
    </row>
    <row r="22" spans="1:12" x14ac:dyDescent="0.2">
      <c r="L22" s="6">
        <f>AVERAGE(L10:L20)</f>
        <v>0.67828386033650134</v>
      </c>
    </row>
    <row r="30" spans="1:12" x14ac:dyDescent="0.2">
      <c r="B30" s="7"/>
    </row>
  </sheetData>
  <mergeCells count="13">
    <mergeCell ref="E2:H3"/>
    <mergeCell ref="A8:A9"/>
    <mergeCell ref="K8:K9"/>
    <mergeCell ref="L8:L9"/>
    <mergeCell ref="B8:B9"/>
    <mergeCell ref="C8:C9"/>
    <mergeCell ref="D8:D9"/>
    <mergeCell ref="E8:E9"/>
    <mergeCell ref="F8:F9"/>
    <mergeCell ref="G8:G9"/>
    <mergeCell ref="H8:H9"/>
    <mergeCell ref="I8:I9"/>
    <mergeCell ref="J8:J9"/>
  </mergeCells>
  <phoneticPr fontId="12" type="noConversion"/>
  <dataValidations count="1">
    <dataValidation type="decimal" allowBlank="1" showInputMessage="1" showErrorMessage="1" sqref="B1:B6" xr:uid="{9178E950-F735-F446-8ACF-022673F144FE}">
      <formula1>0.01</formula1>
      <formula2>5</formula2>
    </dataValidation>
  </dataValidation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Introduction</vt:lpstr>
      <vt:lpstr>Calculator Example </vt:lpstr>
      <vt:lpstr>Calculator </vt:lpstr>
      <vt:lpstr>LED Alternatives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Beatriz Afonso</dc:creator>
  <cp:lastModifiedBy>Microsoft Office User</cp:lastModifiedBy>
  <dcterms:created xsi:type="dcterms:W3CDTF">2014-06-04T09:42:39Z</dcterms:created>
  <dcterms:modified xsi:type="dcterms:W3CDTF">2021-12-07T14:52:50Z</dcterms:modified>
</cp:coreProperties>
</file>